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"/>
    </mc:Choice>
  </mc:AlternateContent>
  <xr:revisionPtr revIDLastSave="0" documentId="13_ncr:1_{2D5A0B4C-9385-403D-9679-1363FD1B4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Indeks!$A$1:$J$261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2" i="1" l="1"/>
  <c r="H242" i="1" s="1"/>
  <c r="E242" i="1"/>
  <c r="F241" i="1"/>
  <c r="E241" i="1"/>
  <c r="C243" i="1"/>
  <c r="C242" i="1"/>
  <c r="C241" i="1"/>
  <c r="H241" i="1"/>
  <c r="F240" i="1"/>
  <c r="E240" i="1"/>
  <c r="H240" i="1"/>
  <c r="F239" i="1"/>
  <c r="E239" i="1"/>
  <c r="C239" i="1"/>
  <c r="H239" i="1" s="1"/>
  <c r="F238" i="1"/>
  <c r="C240" i="1"/>
  <c r="C238" i="1"/>
  <c r="H238" i="1" s="1"/>
  <c r="E238" i="1"/>
  <c r="F237" i="1"/>
  <c r="E237" i="1"/>
  <c r="C237" i="1"/>
  <c r="H237" i="1" s="1"/>
  <c r="F236" i="1"/>
  <c r="E236" i="1"/>
  <c r="H236" i="1" s="1"/>
  <c r="F235" i="1"/>
  <c r="E235" i="1"/>
  <c r="C236" i="1"/>
  <c r="C235" i="1"/>
  <c r="F234" i="1"/>
  <c r="H234" i="1" s="1"/>
  <c r="E234" i="1"/>
  <c r="F233" i="1"/>
  <c r="E233" i="1"/>
  <c r="H233" i="1" s="1"/>
  <c r="E232" i="1"/>
  <c r="F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H235" i="1" l="1"/>
  <c r="H232" i="1"/>
  <c r="E224" i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228" i="1" l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H175" i="1" s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71" i="2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H133" i="1" s="1"/>
  <c r="C132" i="5" s="1"/>
  <c r="F132" i="1"/>
  <c r="F131" i="1"/>
  <c r="F130" i="1"/>
  <c r="F129" i="1"/>
  <c r="F128" i="1"/>
  <c r="F127" i="1"/>
  <c r="H127" i="1" s="1"/>
  <c r="C126" i="5" s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F31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F57" i="2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G108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H139" i="1"/>
  <c r="C138" i="5" s="1"/>
  <c r="D61" i="2" l="1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E114" i="2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D158" i="2"/>
  <c r="F158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G158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C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H54" i="2" s="1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158" i="2"/>
  <c r="C47" i="5"/>
  <c r="C48" i="2"/>
  <c r="G48" i="2"/>
  <c r="C27" i="2"/>
  <c r="G27" i="2"/>
  <c r="C19" i="2"/>
  <c r="G19" i="2"/>
  <c r="H157" i="1"/>
  <c r="F157" i="2" s="1"/>
  <c r="E72" i="2"/>
  <c r="C72" i="2"/>
  <c r="C157" i="5"/>
  <c r="I97" i="1"/>
  <c r="I58" i="1"/>
  <c r="I46" i="1"/>
  <c r="I37" i="1"/>
  <c r="I33" i="1"/>
  <c r="I28" i="1"/>
  <c r="I24" i="1"/>
  <c r="G127" i="2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100" i="5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F115" i="2"/>
  <c r="I80" i="1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F139" i="2"/>
  <c r="E142" i="2"/>
  <c r="G139" i="2"/>
  <c r="C139" i="2"/>
  <c r="E139" i="2"/>
  <c r="D139" i="2"/>
  <c r="H162" i="1"/>
  <c r="E161" i="2"/>
  <c r="F161" i="2"/>
  <c r="C160" i="5"/>
  <c r="D161" i="2"/>
  <c r="G161" i="2"/>
  <c r="C141" i="5" l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H142" i="2" s="1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58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127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133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D157" i="5" s="1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D141" i="5"/>
  <c r="D138" i="5"/>
  <c r="H139" i="2"/>
  <c r="C161" i="5"/>
  <c r="D161" i="5" s="1"/>
  <c r="H161" i="2"/>
  <c r="H163" i="1"/>
  <c r="D163" i="2" s="1"/>
  <c r="D135" i="5" l="1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C244" i="1" l="1"/>
  <c r="C245" i="1"/>
  <c r="C246" i="1"/>
  <c r="H180" i="1"/>
  <c r="D180" i="2" s="1"/>
  <c r="D177" i="5"/>
  <c r="C179" i="2"/>
  <c r="G179" i="2"/>
  <c r="C178" i="5"/>
  <c r="E179" i="2"/>
  <c r="F179" i="2"/>
  <c r="H178" i="2"/>
  <c r="C247" i="1" l="1"/>
  <c r="C249" i="1"/>
  <c r="C248" i="1"/>
  <c r="H181" i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183" i="5" l="1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H186" i="1" l="1"/>
  <c r="C184" i="5"/>
  <c r="E185" i="2"/>
  <c r="G185" i="2"/>
  <c r="F185" i="2"/>
  <c r="C185" i="2"/>
  <c r="H184" i="2"/>
  <c r="D183" i="5"/>
  <c r="H183" i="2"/>
  <c r="D182" i="5"/>
  <c r="G182" i="5"/>
  <c r="E182" i="5"/>
  <c r="F182" i="5"/>
  <c r="H185" i="2" l="1"/>
  <c r="C185" i="5"/>
  <c r="G186" i="2"/>
  <c r="E186" i="2"/>
  <c r="F186" i="2"/>
  <c r="C186" i="2"/>
  <c r="D186" i="2"/>
  <c r="D184" i="5"/>
  <c r="H187" i="1"/>
  <c r="D187" i="2" s="1"/>
  <c r="H186" i="2" l="1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43" i="1" l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F243" i="1"/>
  <c r="D208" i="2"/>
  <c r="H205" i="2"/>
  <c r="D204" i="5"/>
  <c r="H207" i="1"/>
  <c r="D207" i="2" s="1"/>
  <c r="G206" i="2"/>
  <c r="C206" i="2"/>
  <c r="F206" i="2"/>
  <c r="C205" i="5"/>
  <c r="D205" i="5" s="1"/>
  <c r="E206" i="2"/>
  <c r="F244" i="1" l="1"/>
  <c r="F245" i="1" s="1"/>
  <c r="F246" i="1" s="1"/>
  <c r="F247" i="1" s="1"/>
  <c r="F248" i="1" s="1"/>
  <c r="F249" i="1" s="1"/>
  <c r="F250" i="1" s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F253" i="1" l="1"/>
  <c r="F254" i="1" s="1"/>
  <c r="F255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C209" i="5" l="1"/>
  <c r="C210" i="2"/>
  <c r="G210" i="2"/>
  <c r="F210" i="2"/>
  <c r="E210" i="2"/>
  <c r="H209" i="2"/>
  <c r="D211" i="2"/>
  <c r="D208" i="5"/>
  <c r="H210" i="2" l="1"/>
  <c r="C210" i="5"/>
  <c r="C211" i="2"/>
  <c r="F211" i="2"/>
  <c r="G211" i="2"/>
  <c r="E211" i="2"/>
  <c r="D209" i="5"/>
  <c r="E209" i="5"/>
  <c r="H211" i="2" l="1"/>
  <c r="C211" i="5"/>
  <c r="C212" i="2"/>
  <c r="G212" i="2"/>
  <c r="F212" i="2"/>
  <c r="E212" i="2"/>
  <c r="D210" i="5"/>
  <c r="D212" i="2"/>
  <c r="H213" i="1"/>
  <c r="C212" i="5" l="1"/>
  <c r="C213" i="2"/>
  <c r="F213" i="2"/>
  <c r="G213" i="2"/>
  <c r="E213" i="2"/>
  <c r="D213" i="2"/>
  <c r="H212" i="2"/>
  <c r="D211" i="5"/>
  <c r="H213" i="2" l="1"/>
  <c r="C213" i="5"/>
  <c r="C214" i="2"/>
  <c r="G214" i="2"/>
  <c r="F214" i="2"/>
  <c r="E214" i="2"/>
  <c r="D214" i="2"/>
  <c r="D212" i="5"/>
  <c r="F212" i="5"/>
  <c r="E212" i="5"/>
  <c r="C214" i="5" l="1"/>
  <c r="D214" i="5" s="1"/>
  <c r="C215" i="2"/>
  <c r="F215" i="2"/>
  <c r="G215" i="2"/>
  <c r="E215" i="2"/>
  <c r="H214" i="2"/>
  <c r="D215" i="2"/>
  <c r="D213" i="5"/>
  <c r="D216" i="2"/>
  <c r="H215" i="2" l="1"/>
  <c r="C215" i="5"/>
  <c r="C216" i="2"/>
  <c r="G216" i="2"/>
  <c r="F216" i="2"/>
  <c r="E216" i="2"/>
  <c r="D217" i="2"/>
  <c r="H216" i="2" l="1"/>
  <c r="D215" i="5"/>
  <c r="E215" i="5"/>
  <c r="C216" i="5"/>
  <c r="C217" i="2"/>
  <c r="F217" i="2"/>
  <c r="G217" i="2"/>
  <c r="E217" i="2"/>
  <c r="E243" i="1" l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C219" i="5"/>
  <c r="H217" i="2"/>
  <c r="C217" i="5"/>
  <c r="D217" i="5" s="1"/>
  <c r="C218" i="2"/>
  <c r="G218" i="2"/>
  <c r="F218" i="2"/>
  <c r="E218" i="2"/>
  <c r="D218" i="2"/>
  <c r="D216" i="5"/>
  <c r="C220" i="2" l="1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D220" i="5" l="1"/>
  <c r="D219" i="5"/>
  <c r="C221" i="2"/>
  <c r="G221" i="2"/>
  <c r="F221" i="2"/>
  <c r="E221" i="2"/>
  <c r="H220" i="2"/>
  <c r="D221" i="2"/>
  <c r="H218" i="5"/>
  <c r="H219" i="2"/>
  <c r="D218" i="5"/>
  <c r="G218" i="5"/>
  <c r="E218" i="5"/>
  <c r="D222" i="2" l="1"/>
  <c r="C221" i="5"/>
  <c r="C222" i="2"/>
  <c r="F222" i="2"/>
  <c r="G222" i="2"/>
  <c r="E222" i="2"/>
  <c r="H221" i="2"/>
  <c r="C222" i="5"/>
  <c r="H222" i="2" l="1"/>
  <c r="D221" i="5"/>
  <c r="E221" i="5"/>
  <c r="D222" i="5"/>
  <c r="C223" i="2"/>
  <c r="F223" i="2"/>
  <c r="G223" i="2"/>
  <c r="E223" i="2"/>
  <c r="D223" i="2"/>
  <c r="C223" i="5"/>
  <c r="D223" i="5" s="1"/>
  <c r="H223" i="2" l="1"/>
  <c r="C224" i="2"/>
  <c r="F224" i="2"/>
  <c r="G224" i="2"/>
  <c r="E224" i="2"/>
  <c r="D224" i="2"/>
  <c r="C224" i="5"/>
  <c r="D224" i="5" s="1"/>
  <c r="E224" i="5" l="1"/>
  <c r="F224" i="5"/>
  <c r="C225" i="2"/>
  <c r="G225" i="2"/>
  <c r="F225" i="2"/>
  <c r="E225" i="2"/>
  <c r="H224" i="2"/>
  <c r="D225" i="2"/>
  <c r="H225" i="2" l="1"/>
  <c r="D226" i="2"/>
  <c r="C225" i="5"/>
  <c r="C226" i="2"/>
  <c r="F226" i="2"/>
  <c r="G226" i="2"/>
  <c r="E226" i="2"/>
  <c r="C226" i="5"/>
  <c r="D226" i="5" l="1"/>
  <c r="D225" i="5"/>
  <c r="H226" i="2"/>
  <c r="C227" i="2"/>
  <c r="G227" i="2"/>
  <c r="F227" i="2"/>
  <c r="E227" i="2"/>
  <c r="D227" i="2"/>
  <c r="D228" i="2" l="1"/>
  <c r="C227" i="5"/>
  <c r="C228" i="2"/>
  <c r="G228" i="2"/>
  <c r="F228" i="2"/>
  <c r="E228" i="2"/>
  <c r="H227" i="2"/>
  <c r="C228" i="5"/>
  <c r="H228" i="2" l="1"/>
  <c r="D227" i="5"/>
  <c r="E227" i="5"/>
  <c r="D228" i="5"/>
  <c r="C229" i="2"/>
  <c r="F229" i="2"/>
  <c r="G229" i="2"/>
  <c r="E229" i="2"/>
  <c r="D229" i="2"/>
  <c r="C229" i="5"/>
  <c r="D229" i="5" s="1"/>
  <c r="C230" i="2" l="1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D243" i="1"/>
  <c r="D244" i="1" s="1"/>
  <c r="D245" i="1" s="1"/>
  <c r="C240" i="5"/>
  <c r="C241" i="2"/>
  <c r="G241" i="2"/>
  <c r="F241" i="2"/>
  <c r="E241" i="2"/>
  <c r="D241" i="2"/>
  <c r="D246" i="1" l="1"/>
  <c r="H245" i="1"/>
  <c r="H241" i="2"/>
  <c r="C241" i="5"/>
  <c r="C242" i="2"/>
  <c r="G242" i="2"/>
  <c r="F242" i="2"/>
  <c r="E242" i="2"/>
  <c r="H243" i="1"/>
  <c r="D243" i="2" s="1"/>
  <c r="D242" i="2"/>
  <c r="D240" i="5"/>
  <c r="F245" i="2" l="1"/>
  <c r="C244" i="5"/>
  <c r="E245" i="2"/>
  <c r="D245" i="2"/>
  <c r="G245" i="2"/>
  <c r="C245" i="2"/>
  <c r="D247" i="1"/>
  <c r="D248" i="1" s="1"/>
  <c r="H246" i="1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D249" i="1"/>
  <c r="H248" i="1"/>
  <c r="H243" i="2"/>
  <c r="D242" i="5"/>
  <c r="G242" i="5"/>
  <c r="E242" i="5"/>
  <c r="H247" i="1"/>
  <c r="H244" i="1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49" i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5" i="1" s="1"/>
  <c r="H254" i="1"/>
  <c r="D252" i="5" l="1"/>
  <c r="D254" i="2"/>
  <c r="C253" i="5"/>
  <c r="G254" i="2"/>
  <c r="E254" i="2"/>
  <c r="F254" i="2"/>
  <c r="C254" i="2"/>
  <c r="G255" i="2"/>
  <c r="F255" i="2"/>
  <c r="C254" i="5"/>
  <c r="D255" i="2"/>
  <c r="E255" i="2"/>
  <c r="C255" i="2"/>
  <c r="H253" i="2"/>
  <c r="F254" i="5" l="1"/>
  <c r="H255" i="2"/>
  <c r="D254" i="5"/>
  <c r="D253" i="5"/>
  <c r="H254" i="5"/>
  <c r="G254" i="5"/>
  <c r="E254" i="5"/>
  <c r="H25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<sst xmlns="http://schemas.openxmlformats.org/spreadsheetml/2006/main" count="949" uniqueCount="82">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</sst>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196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166" fontId="2" fillId="3" borderId="4" xfId="0" applyNumberFormat="1" applyFont="1" applyFill="1" applyBorder="1"/>
    <xf numFmtId="167" fontId="2" fillId="3" borderId="4" xfId="0" applyNumberFormat="1" applyFont="1" applyFill="1" applyBorder="1"/>
    <xf numFmtId="0" fontId="29" fillId="0" borderId="0" xfId="0" applyFont="1"/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55" totalsRowShown="0" headerRowDxfId="14">
  <autoFilter ref="A3:J255" xr:uid="{00000000-0009-0000-0100-000006000000}">
    <filterColumn colId="0">
      <filters>
        <filter val="2022"/>
        <filter val="2023"/>
        <filter val="2024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55" totalsRowShown="0" headerRowDxfId="11">
  <autoFilter ref="A3:H255" xr:uid="{00000000-0009-0000-0100-000007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54" totalsRowShown="0" headerRowDxfId="10" dataDxfId="9" tableBorderDxfId="8">
  <autoFilter ref="A2:H254" xr:uid="{00000000-0009-0000-0100-000014000000}">
    <filterColumn colId="0">
      <filters>
        <filter val="2022"/>
        <filter val="2023"/>
        <filter val="2024"/>
        <filter val="2025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61"/>
  <sheetViews>
    <sheetView tabSelected="1" view="pageBreakPreview" zoomScaleNormal="100" zoomScaleSheetLayoutView="100" workbookViewId="0">
      <pane xSplit="2" ySplit="183" topLeftCell="C225" activePane="bottomRight" state="frozen"/>
      <selection pane="topRight" activeCell="C1" sqref="C1"/>
      <selection pane="bottomLeft" activeCell="A184" sqref="A184"/>
      <selection pane="bottomRight" activeCell="F242" sqref="F24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69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3</v>
      </c>
      <c r="D3" s="140" t="s">
        <v>74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70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5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5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5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5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5"/>
    </row>
    <row r="237" spans="1:12" ht="15.75" thickBot="1" x14ac:dyDescent="0.25">
      <c r="A237" s="13">
        <f t="shared" si="61"/>
        <v>2024</v>
      </c>
      <c r="B237" s="14" t="s">
        <v>12</v>
      </c>
      <c r="C237" s="121">
        <f t="shared" si="64"/>
        <v>156.36348000000001</v>
      </c>
      <c r="D237" s="121">
        <v>127.9</v>
      </c>
      <c r="E237" s="173">
        <f>131/99.8*118.5</f>
        <v>155.54609218436875</v>
      </c>
      <c r="F237" s="156">
        <f>+F$173*(122.7/103.6)</f>
        <v>124.39055483709409</v>
      </c>
      <c r="G237" s="122">
        <v>3.43</v>
      </c>
      <c r="H237" s="103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119">
        <f t="shared" ref="C240" si="69">156.1*1.0101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70">100+((C240-$C$40)/$C$40*100*$C$2)+((D240-$D$40)/$D$40*100*$D$2)+((E240-$E$40)/$E$40*100*$E$2)+((F240-$F$40)/$F$40*100*$F$2)+((G240-$G$40)/$G$40*100*$G$2)</f>
        <v>137.89434838882426</v>
      </c>
    </row>
    <row r="241" spans="1:13" ht="15" x14ac:dyDescent="0.2">
      <c r="A241" s="11">
        <f t="shared" si="61"/>
        <v>2024</v>
      </c>
      <c r="B241" t="s">
        <v>15</v>
      </c>
      <c r="C241" s="116">
        <f>158.9*1.0101</f>
        <v>160.50489000000002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1">100+((C241-$C$40)/$C$40*100*$C$2)+((D241-$D$40)/$D$40*100*$D$2)+((E241-$E$40)/$E$40*100*$E$2)+((F241-$F$40)/$F$40*100*$F$2)+((G241-$G$40)/$G$40*100*$G$2)</f>
        <v>141.19895994311696</v>
      </c>
    </row>
    <row r="242" spans="1:13" ht="15" x14ac:dyDescent="0.2">
      <c r="A242" s="11">
        <f t="shared" si="61"/>
        <v>2024</v>
      </c>
      <c r="B242" t="s">
        <v>16</v>
      </c>
      <c r="C242" s="116">
        <f t="shared" ref="C242:C243" si="72">158.9*1.0101</f>
        <v>160.50489000000002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3">100+((C242-$C$40)/$C$40*100*$C$2)+((D242-$D$40)/$D$40*100*$D$2)+((E242-$E$40)/$E$40*100*$E$2)+((F242-$F$40)/$F$40*100*$F$2)+((G242-$G$40)/$G$40*100*$G$2)</f>
        <v>139.57819612923041</v>
      </c>
    </row>
    <row r="243" spans="1:13" ht="15.75" thickBot="1" x14ac:dyDescent="0.25">
      <c r="A243" s="31">
        <f t="shared" si="61"/>
        <v>2024</v>
      </c>
      <c r="B243" s="32" t="s">
        <v>17</v>
      </c>
      <c r="C243" s="121">
        <f t="shared" si="72"/>
        <v>160.50489000000002</v>
      </c>
      <c r="D243" s="182">
        <f t="shared" ref="D243:D255" si="74">D242</f>
        <v>136.4</v>
      </c>
      <c r="E243" s="182">
        <f t="shared" ref="E243" si="75">E242*(1+(((SUM(E$220:E$231)-SUM(E$208:E$219))/SUM(E$208:E$219))/12))</f>
        <v>156.6746049694782</v>
      </c>
      <c r="F243" s="182">
        <f t="shared" ref="F243" si="76">F242*(1+(((SUM(F$220:F$231)-SUM(F$208:F$219))/SUM(F$208:F$219))/12))</f>
        <v>125.88890166262063</v>
      </c>
      <c r="G243" s="183">
        <f t="shared" ref="G243:G255" si="77">+G242</f>
        <v>2.82</v>
      </c>
      <c r="H243" s="184">
        <f t="shared" ref="H243" si="78">100+((C243-$C$40)/$C$40*100*$C$2)+((D243-$D$40)/$D$40*100*$D$2)+((E243-$E$40)/$E$40*100*$E$2)+((F243-$F$40)/$F$40*100*$F$2)+((G243-$G$40)/$G$40*100*$G$2)</f>
        <v>139.69600441320802</v>
      </c>
    </row>
    <row r="244" spans="1:13" ht="15" x14ac:dyDescent="0.2">
      <c r="A244" s="2">
        <v>2025</v>
      </c>
      <c r="B244" s="144" t="s">
        <v>7</v>
      </c>
      <c r="C244" s="130">
        <f>C241*(1+(((SUM(C$232:C$243)-SUM(C$220:C$231))/SUM(C$220:C$231))/4))</f>
        <v>162.06312497375001</v>
      </c>
      <c r="D244" s="130">
        <f t="shared" si="74"/>
        <v>136.4</v>
      </c>
      <c r="E244" s="130">
        <f>E243*(1+(((SUM(E$232:E$243)-SUM(E$220:E$231))/SUM(E$220:E$231))/12))</f>
        <v>156.82756006004792</v>
      </c>
      <c r="F244" s="130">
        <f>F243*(1+(((SUM(F$232:F$243)-SUM(F$220:F$231))/SUM(F$220:F$231))/12))</f>
        <v>125.90367503322628</v>
      </c>
      <c r="G244" s="72">
        <f>+G243</f>
        <v>2.82</v>
      </c>
      <c r="H244" s="179">
        <f>100+((C244-$C$40)/$C$40*100*$C$2)+((D244-$D$40)/$D$40*100*$D$2)+((E244-$E$40)/$E$40*100*$E$2)+((F244-$F$40)/$F$40*100*$F$2)+((G244-$G$40)/$G$40*100*$G$2)</f>
        <v>140.68513485821288</v>
      </c>
    </row>
    <row r="245" spans="1:13" ht="15" x14ac:dyDescent="0.2">
      <c r="A245" s="11">
        <v>2024</v>
      </c>
      <c r="B245" s="144" t="s">
        <v>8</v>
      </c>
      <c r="C245" s="130">
        <f t="shared" ref="C245:C255" si="79">C242*(1+(((SUM(C$232:C$243)-SUM(C$220:C$231))/SUM(C$220:C$231))/4))</f>
        <v>162.06312497375001</v>
      </c>
      <c r="D245" s="130">
        <f t="shared" si="74"/>
        <v>136.4</v>
      </c>
      <c r="E245" s="130">
        <f t="shared" ref="E245:E255" si="80">E244*(1+(((SUM(E$232:E$243)-SUM(E$220:E$231))/SUM(E$220:E$231))/12))</f>
        <v>156.98066447449648</v>
      </c>
      <c r="F245" s="130">
        <f t="shared" ref="F245:F255" si="81">F244*(1+(((SUM(F$232:F$243)-SUM(F$220:F$231))/SUM(F$220:F$231))/12))</f>
        <v>125.91845013752311</v>
      </c>
      <c r="G245" s="72">
        <f t="shared" si="77"/>
        <v>2.82</v>
      </c>
      <c r="H245" s="179">
        <f t="shared" ref="H245:H254" si="82">100+((C245-$C$40)/$C$40*100*$C$2)+((D245-$D$40)/$D$40*100*$D$2)+((E245-$E$40)/$E$40*100*$E$2)+((F245-$F$40)/$F$40*100*$F$2)+((G245-$G$40)/$G$40*100*$G$2)</f>
        <v>140.6985867102554</v>
      </c>
    </row>
    <row r="246" spans="1:13" ht="15" x14ac:dyDescent="0.2">
      <c r="A246" s="13">
        <v>2024</v>
      </c>
      <c r="B246" s="175" t="s">
        <v>9</v>
      </c>
      <c r="C246" s="131">
        <f t="shared" si="79"/>
        <v>162.06312497375001</v>
      </c>
      <c r="D246" s="131">
        <f t="shared" si="74"/>
        <v>136.4</v>
      </c>
      <c r="E246" s="131">
        <f t="shared" si="80"/>
        <v>157.13391835860276</v>
      </c>
      <c r="F246" s="131">
        <f t="shared" si="81"/>
        <v>125.93322697571459</v>
      </c>
      <c r="G246" s="73">
        <f t="shared" si="77"/>
        <v>2.82</v>
      </c>
      <c r="H246" s="180">
        <f t="shared" si="82"/>
        <v>140.71205038785217</v>
      </c>
    </row>
    <row r="247" spans="1:13" ht="15" x14ac:dyDescent="0.2">
      <c r="A247" s="18">
        <v>2024</v>
      </c>
      <c r="B247" s="185" t="s">
        <v>10</v>
      </c>
      <c r="C247" s="130">
        <f t="shared" si="79"/>
        <v>163.63648781203682</v>
      </c>
      <c r="D247" s="132">
        <f t="shared" si="74"/>
        <v>136.4</v>
      </c>
      <c r="E247" s="130">
        <f t="shared" si="80"/>
        <v>157.28732185828795</v>
      </c>
      <c r="F247" s="130">
        <f t="shared" si="81"/>
        <v>125.94800554800418</v>
      </c>
      <c r="G247" s="129">
        <f t="shared" si="77"/>
        <v>2.82</v>
      </c>
      <c r="H247" s="179">
        <f t="shared" si="82"/>
        <v>141.71068863723352</v>
      </c>
    </row>
    <row r="248" spans="1:13" ht="15" x14ac:dyDescent="0.2">
      <c r="A248" s="11">
        <v>2024</v>
      </c>
      <c r="B248" s="144" t="s">
        <v>11</v>
      </c>
      <c r="C248" s="130">
        <f t="shared" si="79"/>
        <v>163.63648781203682</v>
      </c>
      <c r="D248" s="130">
        <f t="shared" si="74"/>
        <v>136.4</v>
      </c>
      <c r="E248" s="130">
        <f t="shared" si="80"/>
        <v>157.4408751196157</v>
      </c>
      <c r="F248" s="130">
        <f t="shared" si="81"/>
        <v>125.96278585459538</v>
      </c>
      <c r="G248" s="72">
        <f t="shared" si="77"/>
        <v>2.82</v>
      </c>
      <c r="H248" s="179">
        <f t="shared" si="82"/>
        <v>141.7241760001242</v>
      </c>
    </row>
    <row r="249" spans="1:13" ht="15" x14ac:dyDescent="0.2">
      <c r="A249" s="13">
        <v>2024</v>
      </c>
      <c r="B249" s="175" t="s">
        <v>12</v>
      </c>
      <c r="C249" s="131">
        <f t="shared" si="79"/>
        <v>163.63648781203682</v>
      </c>
      <c r="D249" s="131">
        <f t="shared" si="74"/>
        <v>136.4</v>
      </c>
      <c r="E249" s="131">
        <f t="shared" si="80"/>
        <v>157.59457828879226</v>
      </c>
      <c r="F249" s="131">
        <f t="shared" si="81"/>
        <v>125.97756789569172</v>
      </c>
      <c r="G249" s="73">
        <f t="shared" si="77"/>
        <v>2.82</v>
      </c>
      <c r="H249" s="180">
        <f t="shared" si="82"/>
        <v>141.73767522277677</v>
      </c>
    </row>
    <row r="250" spans="1:13" ht="15" x14ac:dyDescent="0.2">
      <c r="A250" s="18">
        <v>2024</v>
      </c>
      <c r="B250" s="185" t="s">
        <v>30</v>
      </c>
      <c r="C250" s="130">
        <f t="shared" si="79"/>
        <v>165.225125381212</v>
      </c>
      <c r="D250" s="130">
        <f t="shared" si="74"/>
        <v>136.4</v>
      </c>
      <c r="E250" s="130">
        <f t="shared" si="80"/>
        <v>157.7484315121666</v>
      </c>
      <c r="F250" s="130">
        <f t="shared" si="81"/>
        <v>125.99235167149675</v>
      </c>
      <c r="G250" s="72">
        <f t="shared" si="77"/>
        <v>2.82</v>
      </c>
      <c r="H250" s="179">
        <f t="shared" si="82"/>
        <v>142.74591333967228</v>
      </c>
    </row>
    <row r="251" spans="1:13" ht="15" x14ac:dyDescent="0.2">
      <c r="A251" s="11">
        <v>2024</v>
      </c>
      <c r="B251" s="144" t="s">
        <v>13</v>
      </c>
      <c r="C251" s="130">
        <f t="shared" si="79"/>
        <v>165.225125381212</v>
      </c>
      <c r="D251" s="130">
        <f t="shared" si="74"/>
        <v>136.4</v>
      </c>
      <c r="E251" s="130">
        <f t="shared" si="80"/>
        <v>157.90243493623061</v>
      </c>
      <c r="F251" s="130">
        <f t="shared" si="81"/>
        <v>126.00713718221404</v>
      </c>
      <c r="G251" s="72">
        <f t="shared" si="77"/>
        <v>2.82</v>
      </c>
      <c r="H251" s="179">
        <f t="shared" si="82"/>
        <v>142.7594363161341</v>
      </c>
    </row>
    <row r="252" spans="1:13" ht="15" x14ac:dyDescent="0.2">
      <c r="A252" s="13">
        <v>2024</v>
      </c>
      <c r="B252" s="175" t="s">
        <v>14</v>
      </c>
      <c r="C252" s="131">
        <f t="shared" si="79"/>
        <v>165.225125381212</v>
      </c>
      <c r="D252" s="131">
        <f t="shared" si="74"/>
        <v>136.4</v>
      </c>
      <c r="E252" s="131">
        <f t="shared" si="80"/>
        <v>158.05658870761911</v>
      </c>
      <c r="F252" s="131">
        <f t="shared" si="81"/>
        <v>126.02192442804719</v>
      </c>
      <c r="G252" s="73">
        <f t="shared" si="77"/>
        <v>2.82</v>
      </c>
      <c r="H252" s="180">
        <f t="shared" si="82"/>
        <v>142.77297118666556</v>
      </c>
    </row>
    <row r="253" spans="1:13" ht="15" x14ac:dyDescent="0.2">
      <c r="A253" s="11">
        <v>2024</v>
      </c>
      <c r="B253" s="144" t="s">
        <v>15</v>
      </c>
      <c r="C253" s="130">
        <f t="shared" si="79"/>
        <v>166.82918597345457</v>
      </c>
      <c r="D253" s="130">
        <f t="shared" si="74"/>
        <v>136.4</v>
      </c>
      <c r="E253" s="130">
        <f t="shared" si="80"/>
        <v>158.21089297311013</v>
      </c>
      <c r="F253" s="130">
        <f>F252*(1+(((SUM(F$232:F$243)-SUM(F$220:F$231))/SUM(F$220:F$231))/12))</f>
        <v>126.03671340919981</v>
      </c>
      <c r="G253" s="72">
        <f t="shared" si="77"/>
        <v>2.82</v>
      </c>
      <c r="H253" s="179">
        <f t="shared" si="82"/>
        <v>143.79090212729662</v>
      </c>
    </row>
    <row r="254" spans="1:13" ht="15" x14ac:dyDescent="0.2">
      <c r="A254" s="11">
        <v>2024</v>
      </c>
      <c r="B254" s="144" t="s">
        <v>16</v>
      </c>
      <c r="C254" s="130">
        <f t="shared" si="79"/>
        <v>166.82918597345457</v>
      </c>
      <c r="D254" s="130">
        <f t="shared" si="74"/>
        <v>136.4</v>
      </c>
      <c r="E254" s="130">
        <f t="shared" si="80"/>
        <v>158.36534787962501</v>
      </c>
      <c r="F254" s="130">
        <f t="shared" si="81"/>
        <v>126.05150412587555</v>
      </c>
      <c r="G254" s="72">
        <f t="shared" si="77"/>
        <v>2.82</v>
      </c>
      <c r="H254" s="179">
        <f t="shared" si="82"/>
        <v>143.80446082035317</v>
      </c>
    </row>
    <row r="255" spans="1:13" ht="15.75" thickBot="1" x14ac:dyDescent="0.25">
      <c r="A255" s="31">
        <v>2024</v>
      </c>
      <c r="B255" s="186" t="s">
        <v>17</v>
      </c>
      <c r="C255" s="182">
        <f t="shared" si="79"/>
        <v>166.82918597345457</v>
      </c>
      <c r="D255" s="182">
        <f t="shared" si="74"/>
        <v>136.4</v>
      </c>
      <c r="E255" s="182">
        <f t="shared" si="80"/>
        <v>158.51995357422848</v>
      </c>
      <c r="F255" s="182">
        <f t="shared" si="81"/>
        <v>126.06629657827808</v>
      </c>
      <c r="G255" s="183">
        <f t="shared" si="77"/>
        <v>2.82</v>
      </c>
      <c r="H255" s="184">
        <f>100+((C255-$C$40)/$C$40*100*$C$2)+((D255-$D$40)/$D$40*100*$D$2)+((E255-$E$40)/$E$40*100*$E$2)+((F255-$F$40)/$F$40*100*$F$2)+((G255-$G$40)/$G$40*100*$G$2)</f>
        <v>143.81803144188751</v>
      </c>
    </row>
    <row r="256" spans="1:13" x14ac:dyDescent="0.2">
      <c r="A256" s="167" t="s">
        <v>42</v>
      </c>
      <c r="B256" s="167"/>
      <c r="C256" s="167"/>
      <c r="D256" s="167"/>
      <c r="E256" s="167"/>
      <c r="F256" s="167"/>
      <c r="G256" s="167"/>
      <c r="H256" s="168"/>
      <c r="I256" s="167"/>
      <c r="J256" s="167"/>
      <c r="M256" s="144"/>
    </row>
    <row r="257" spans="1:11" x14ac:dyDescent="0.2">
      <c r="A257" s="167" t="s">
        <v>43</v>
      </c>
      <c r="B257" s="167"/>
      <c r="C257" s="167"/>
      <c r="D257" s="167"/>
      <c r="E257" s="167"/>
      <c r="F257" s="167"/>
      <c r="G257" s="167"/>
      <c r="H257" s="168"/>
      <c r="I257" s="167"/>
      <c r="J257" s="167"/>
    </row>
    <row r="258" spans="1:11" x14ac:dyDescent="0.2">
      <c r="A258" s="167" t="s">
        <v>45</v>
      </c>
      <c r="B258" s="167"/>
      <c r="C258" s="167"/>
      <c r="D258" s="167"/>
      <c r="E258" s="167"/>
      <c r="F258" s="167"/>
      <c r="G258" s="167"/>
      <c r="H258" s="168"/>
      <c r="I258" s="167"/>
      <c r="J258" s="167"/>
    </row>
    <row r="259" spans="1:11" x14ac:dyDescent="0.2">
      <c r="A259" s="169" t="s">
        <v>77</v>
      </c>
      <c r="B259" s="169" t="s">
        <v>67</v>
      </c>
      <c r="C259" s="169"/>
      <c r="D259" s="169"/>
      <c r="E259" s="169"/>
      <c r="F259" s="169"/>
      <c r="G259" s="169"/>
      <c r="H259" s="170"/>
      <c r="I259" s="169"/>
      <c r="J259" s="169"/>
    </row>
    <row r="260" spans="1:11" x14ac:dyDescent="0.2">
      <c r="A260" s="169" t="s">
        <v>78</v>
      </c>
      <c r="B260" s="169" t="s">
        <v>79</v>
      </c>
      <c r="C260" s="169"/>
      <c r="D260" s="169"/>
      <c r="E260" s="169"/>
      <c r="F260" s="169"/>
      <c r="G260" s="169"/>
      <c r="H260" s="170"/>
      <c r="I260" s="169"/>
      <c r="J260" s="169"/>
    </row>
    <row r="261" spans="1:11" x14ac:dyDescent="0.2">
      <c r="A261" s="164" t="s">
        <v>71</v>
      </c>
      <c r="B261" s="165" t="s">
        <v>73</v>
      </c>
      <c r="C261" s="165"/>
      <c r="D261" s="165"/>
      <c r="E261" s="165"/>
      <c r="F261" s="165"/>
      <c r="G261" s="165"/>
      <c r="H261" s="165"/>
      <c r="I261" s="165"/>
      <c r="J261" s="165"/>
      <c r="K261" s="166"/>
    </row>
  </sheetData>
  <phoneticPr fontId="5" type="noConversion"/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55"/>
  <sheetViews>
    <sheetView topLeftCell="A219" workbookViewId="0">
      <selection activeCell="F242" sqref="F242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74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ht="13.5" thickBot="1" x14ac:dyDescent="0.25">
      <c r="A225" s="31">
        <f t="shared" si="32"/>
        <v>2023</v>
      </c>
      <c r="B225" s="32" t="s">
        <v>12</v>
      </c>
      <c r="C225" s="65">
        <f>(Indeks!C225/Indeks!$C$40*Indeks!$C$2)/Indeks!H225*100</f>
        <v>0.65466448187121418</v>
      </c>
      <c r="D225" s="65">
        <f>(Indeks!D225/Indeks!$D$40*Indeks!$D$2)/Indeks!H225*100</f>
        <v>0.13896701298739111</v>
      </c>
      <c r="E225" s="65">
        <f>(Indeks!E225/Indeks!$E$40*Indeks!$E$2)/Indeks!H225*100</f>
        <v>8.333612923667702E-2</v>
      </c>
      <c r="F225" s="65">
        <f>(Indeks!F225/Indeks!$F$40*Indeks!$F$2)/Indeks!H225*100</f>
        <v>8.8972019243345704E-2</v>
      </c>
      <c r="G225" s="65">
        <f>(Indeks!G225/Indeks!$G$40*Indeks!$G$2)/Indeks!H225*100</f>
        <v>3.406035666137229E-2</v>
      </c>
      <c r="H225" s="65">
        <f t="shared" si="31"/>
        <v>1.0000000000000002</v>
      </c>
    </row>
    <row r="226" spans="1:8" x14ac:dyDescent="0.2">
      <c r="A226" s="18">
        <f t="shared" si="32"/>
        <v>2023</v>
      </c>
      <c r="B226" s="23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ht="13.5" thickBot="1" x14ac:dyDescent="0.25">
      <c r="A237" s="13">
        <f t="shared" si="34"/>
        <v>2024</v>
      </c>
      <c r="B237" s="14" t="s">
        <v>12</v>
      </c>
      <c r="C237" s="65">
        <f>(Indeks!C237/Indeks!$C$40*Indeks!$C$2)/Indeks!H237*100</f>
        <v>0.71392198308634225</v>
      </c>
      <c r="D237" s="65">
        <f>(Indeks!D237/Indeks!$D$40*Indeks!$D$2)/Indeks!H237*100</f>
        <v>6.7581495523696369E-2</v>
      </c>
      <c r="E237" s="65">
        <f>(Indeks!E237/Indeks!$E$40*Indeks!$E$2)/Indeks!H237*100</f>
        <v>8.8380401460803601E-2</v>
      </c>
      <c r="F237" s="65">
        <f>(Indeks!F237/Indeks!$F$40*Indeks!$F$2)/Indeks!H237*100</f>
        <v>9.3412396724560268E-2</v>
      </c>
      <c r="G237" s="65">
        <f>(Indeks!G237/Indeks!$G$40*Indeks!$G$2)/Indeks!H237*100</f>
        <v>3.6703723204597589E-2</v>
      </c>
      <c r="H237" s="65">
        <f t="shared" si="33"/>
        <v>1.0000000000000002</v>
      </c>
    </row>
    <row r="238" spans="1:8" x14ac:dyDescent="0.2">
      <c r="A238" s="18">
        <f t="shared" si="34"/>
        <v>2024</v>
      </c>
      <c r="B238" s="23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0.7117637374099719</v>
      </c>
      <c r="D241" s="62">
        <f>(Indeks!D241/Indeks!$D$40*Indeks!$D$2)/Indeks!H241*100</f>
        <v>7.872538178371602E-2</v>
      </c>
      <c r="E241" s="62">
        <f>(Indeks!E241/Indeks!$E$40*Indeks!$E$2)/Indeks!H241*100</f>
        <v>8.6419196786028052E-2</v>
      </c>
      <c r="F241" s="62">
        <f>(Indeks!F241/Indeks!$F$40*Indeks!$F$2)/Indeks!H241*100</f>
        <v>9.1392505873871974E-2</v>
      </c>
      <c r="G241" s="62">
        <f>(Indeks!G241/Indeks!$G$40*Indeks!$G$2)/Indeks!H241*100</f>
        <v>3.169917814641194E-2</v>
      </c>
      <c r="H241" s="62">
        <f t="shared" si="33"/>
        <v>0.99999999999999989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0.72002864512208087</v>
      </c>
      <c r="D242" s="62">
        <f>(Indeks!D242/Indeks!$D$40*Indeks!$D$2)/Indeks!H242*100</f>
        <v>7.0813767802696076E-2</v>
      </c>
      <c r="E242" s="62">
        <f>(Indeks!E242/Indeks!$E$40*Indeks!$E$2)/Indeks!H242*100</f>
        <v>8.7129566420432319E-2</v>
      </c>
      <c r="F242" s="62">
        <f>(Indeks!F242/Indeks!$F$40*Indeks!$F$2)/Indeks!H242*100</f>
        <v>9.2378942971893405E-2</v>
      </c>
      <c r="G242" s="62">
        <f>(Indeks!G242/Indeks!$G$40*Indeks!$G$2)/Indeks!H242*100</f>
        <v>2.9649077682897203E-2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189">
        <f>(Indeks!C243/Indeks!$C$40*Indeks!$C$2)/Indeks!H243*100</f>
        <v>0.71942143134060688</v>
      </c>
      <c r="D243" s="189">
        <f>(Indeks!D243/Indeks!$D$40*Indeks!$D$2)/Indeks!H243*100</f>
        <v>7.0754049212304992E-2</v>
      </c>
      <c r="E243" s="189">
        <f>(Indeks!E243/Indeks!$E$40*Indeks!$E$2)/Indeks!H243*100</f>
        <v>8.7392698367600358E-2</v>
      </c>
      <c r="F243" s="189">
        <f>(Indeks!F243/Indeks!$F$40*Indeks!$F$2)/Indeks!H243*100</f>
        <v>9.2807747024847509E-2</v>
      </c>
      <c r="G243" s="189">
        <f>(Indeks!G243/Indeks!$G$40*Indeks!$G$2)/Indeks!H243*100</f>
        <v>2.9624074054640168E-2</v>
      </c>
      <c r="H243" s="189">
        <f t="shared" si="33"/>
        <v>0.99999999999999989</v>
      </c>
    </row>
    <row r="244" spans="1:8" x14ac:dyDescent="0.2">
      <c r="A244" s="2">
        <v>2025</v>
      </c>
      <c r="B244" t="s">
        <v>7</v>
      </c>
      <c r="C244" s="78">
        <f>(Indeks!C244/Indeks!$C$40*Indeks!$C$2)/Indeks!H244*100</f>
        <v>0.72129859318058698</v>
      </c>
      <c r="D244" s="78">
        <f>(Indeks!D244/Indeks!$D$40*Indeks!$D$2)/Indeks!H244*100</f>
        <v>7.0256590939589844E-2</v>
      </c>
      <c r="E244" s="78">
        <f>(Indeks!E244/Indeks!$E$40*Indeks!$E$2)/Indeks!H244*100</f>
        <v>8.6862975023228012E-2</v>
      </c>
      <c r="F244" s="78">
        <f>(Indeks!F244/Indeks!$F$40*Indeks!$F$2)/Indeks!H244*100</f>
        <v>9.2166048036372947E-2</v>
      </c>
      <c r="G244" s="78">
        <f>(Indeks!G244/Indeks!$G$40*Indeks!$G$2)/Indeks!H244*100</f>
        <v>2.9415792820222223E-2</v>
      </c>
      <c r="H244" s="78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78">
        <f>(Indeks!C245/Indeks!$C$40*Indeks!$C$2)/Indeks!H245*100</f>
        <v>0.72122963156426378</v>
      </c>
      <c r="D245" s="78">
        <f>(Indeks!D245/Indeks!$D$40*Indeks!$D$2)/Indeks!H245*100</f>
        <v>7.0249873876622626E-2</v>
      </c>
      <c r="E245" s="78">
        <f>(Indeks!E245/Indeks!$E$40*Indeks!$E$2)/Indeks!H245*100</f>
        <v>8.6939462971518847E-2</v>
      </c>
      <c r="F245" s="78">
        <f>(Indeks!F245/Indeks!$F$40*Indeks!$F$2)/Indeks!H245*100</f>
        <v>9.2168051140275431E-2</v>
      </c>
      <c r="G245" s="78">
        <f>(Indeks!G245/Indeks!$G$40*Indeks!$G$2)/Indeks!H245*100</f>
        <v>2.9412980447319392E-2</v>
      </c>
      <c r="H245" s="78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78">
        <f>(Indeks!C246/Indeks!$C$40*Indeks!$C$2)/Indeks!H246*100</f>
        <v>0.72116062252626134</v>
      </c>
      <c r="D246" s="78">
        <f>(Indeks!D246/Indeks!$D$40*Indeks!$D$2)/Indeks!H246*100</f>
        <v>7.0243152194645275E-2</v>
      </c>
      <c r="E246" s="78">
        <f>(Indeks!E246/Indeks!$E$40*Indeks!$E$2)/Indeks!H246*100</f>
        <v>8.7016011754438405E-2</v>
      </c>
      <c r="F246" s="78">
        <f>(Indeks!F246/Indeks!$F$40*Indeks!$F$2)/Indeks!H246*100</f>
        <v>9.2170047384175863E-2</v>
      </c>
      <c r="G246" s="78">
        <f>(Indeks!G246/Indeks!$G$40*Indeks!$G$2)/Indeks!H246*100</f>
        <v>2.9410166140479206E-2</v>
      </c>
      <c r="H246" s="78">
        <f t="shared" si="35"/>
        <v>1.0000000000000002</v>
      </c>
    </row>
    <row r="247" spans="1:8" x14ac:dyDescent="0.2">
      <c r="A247" s="18">
        <f t="shared" si="36"/>
        <v>2025</v>
      </c>
      <c r="B247" s="19" t="s">
        <v>10</v>
      </c>
      <c r="C247" s="80">
        <f>(Indeks!C247/Indeks!$C$40*Indeks!$C$2)/Indeks!H247*100</f>
        <v>0.72303051784456596</v>
      </c>
      <c r="D247" s="80">
        <f>(Indeks!D247/Indeks!$D$40*Indeks!$D$2)/Indeks!H247*100</f>
        <v>6.974814720092698E-2</v>
      </c>
      <c r="E247" s="80">
        <f>(Indeks!E247/Indeks!$E$40*Indeks!$E$2)/Indeks!H247*100</f>
        <v>8.6487159633886937E-2</v>
      </c>
      <c r="F247" s="80">
        <f>(Indeks!F247/Indeks!$F$40*Indeks!$F$2)/Indeks!H247*100</f>
        <v>9.1531263249053932E-2</v>
      </c>
      <c r="G247" s="80">
        <f>(Indeks!G247/Indeks!$G$40*Indeks!$G$2)/Indeks!H247*100</f>
        <v>2.9202912071566119E-2</v>
      </c>
      <c r="H247" s="80">
        <f t="shared" si="35"/>
        <v>0.99999999999999989</v>
      </c>
    </row>
    <row r="248" spans="1:8" x14ac:dyDescent="0.2">
      <c r="A248" s="11">
        <f t="shared" si="36"/>
        <v>2025</v>
      </c>
      <c r="B248" t="s">
        <v>11</v>
      </c>
      <c r="C248" s="78">
        <f>(Indeks!C248/Indeks!$C$40*Indeks!$C$2)/Indeks!H248*100</f>
        <v>0.72296170971845486</v>
      </c>
      <c r="D248" s="78">
        <f>(Indeks!D248/Indeks!$D$40*Indeks!$D$2)/Indeks!H248*100</f>
        <v>6.9741509529085796E-2</v>
      </c>
      <c r="E248" s="78">
        <f>(Indeks!E248/Indeks!$E$40*Indeks!$E$2)/Indeks!H248*100</f>
        <v>8.6563354858948574E-2</v>
      </c>
      <c r="F248" s="78">
        <f>(Indeks!F248/Indeks!$F$40*Indeks!$F$2)/Indeks!H248*100</f>
        <v>9.1533292954508239E-2</v>
      </c>
      <c r="G248" s="78">
        <f>(Indeks!G248/Indeks!$G$40*Indeks!$G$2)/Indeks!H248*100</f>
        <v>2.9200132939002497E-2</v>
      </c>
      <c r="H248" s="78">
        <f t="shared" si="35"/>
        <v>0.99999999999999989</v>
      </c>
    </row>
    <row r="249" spans="1:8" x14ac:dyDescent="0.2">
      <c r="A249" s="13">
        <f t="shared" si="36"/>
        <v>2025</v>
      </c>
      <c r="B249" s="14" t="s">
        <v>12</v>
      </c>
      <c r="C249" s="79">
        <f>(Indeks!C249/Indeks!$C$40*Indeks!$C$2)/Indeks!H249*100</f>
        <v>0.72289285420016425</v>
      </c>
      <c r="D249" s="79">
        <f>(Indeks!D249/Indeks!$D$40*Indeks!$D$2)/Indeks!H249*100</f>
        <v>6.9734867285491914E-2</v>
      </c>
      <c r="E249" s="79">
        <f>(Indeks!E249/Indeks!$E$40*Indeks!$E$2)/Indeks!H249*100</f>
        <v>8.6639610747213033E-2</v>
      </c>
      <c r="F249" s="79">
        <f>(Indeks!F249/Indeks!$F$40*Indeks!$F$2)/Indeks!H249*100</f>
        <v>9.1535315874842954E-2</v>
      </c>
      <c r="G249" s="79">
        <f>(Indeks!G249/Indeks!$G$40*Indeks!$G$2)/Indeks!H249*100</f>
        <v>2.9197351892287792E-2</v>
      </c>
      <c r="H249" s="79">
        <f t="shared" si="35"/>
        <v>1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0.72475545668593633</v>
      </c>
      <c r="D250" s="80">
        <f>(Indeks!D250/Indeks!$D$40*Indeks!$D$2)/Indeks!H250*100</f>
        <v>6.9242318324692048E-2</v>
      </c>
      <c r="E250" s="80">
        <f>(Indeks!E250/Indeks!$E$40*Indeks!$E$2)/Indeks!H250*100</f>
        <v>8.6111646104549966E-2</v>
      </c>
      <c r="F250" s="80">
        <f>(Indeks!F250/Indeks!$F$40*Indeks!$F$2)/Indeks!H250*100</f>
        <v>9.0899452742900164E-2</v>
      </c>
      <c r="G250" s="80">
        <f>(Indeks!G250/Indeks!$G$40*Indeks!$G$2)/Indeks!H250*100</f>
        <v>2.8991126141921359E-2</v>
      </c>
      <c r="H250" s="80">
        <f t="shared" si="35"/>
        <v>0.99999999999999978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0.72468680377419714</v>
      </c>
      <c r="D251" s="78">
        <f>(Indeks!D251/Indeks!$D$40*Indeks!$D$2)/Indeks!H251*100</f>
        <v>6.9235759302990724E-2</v>
      </c>
      <c r="E251" s="78">
        <f>(Indeks!E251/Indeks!$E$40*Indeks!$E$2)/Indeks!H251*100</f>
        <v>8.618754848499105E-2</v>
      </c>
      <c r="F251" s="78">
        <f>(Indeks!F251/Indeks!$F$40*Indeks!$F$2)/Indeks!H251*100</f>
        <v>9.0901508498368006E-2</v>
      </c>
      <c r="G251" s="78">
        <f>(Indeks!G251/Indeks!$G$40*Indeks!$G$2)/Indeks!H251*100</f>
        <v>2.8988379939452816E-2</v>
      </c>
      <c r="H251" s="78">
        <f t="shared" si="35"/>
        <v>0.99999999999999978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0.72461810350142564</v>
      </c>
      <c r="D252" s="81">
        <f>(Indeks!D252/Indeks!$D$40*Indeks!$D$2)/Indeks!H252*100</f>
        <v>6.9229195756469811E-2</v>
      </c>
      <c r="E252" s="81">
        <f>(Indeks!E252/Indeks!$E$40*Indeks!$E$2)/Indeks!H252*100</f>
        <v>8.6263511356575256E-2</v>
      </c>
      <c r="F252" s="81">
        <f>(Indeks!F252/Indeks!$F$40*Indeks!$F$2)/Indeks!H252*100</f>
        <v>9.0903557543045424E-2</v>
      </c>
      <c r="G252" s="81">
        <f>(Indeks!G252/Indeks!$G$40*Indeks!$G$2)/Indeks!H252*100</f>
        <v>2.8985631842483647E-2</v>
      </c>
      <c r="H252" s="81">
        <f t="shared" si="35"/>
        <v>0.99999999999999978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0.72647338761835878</v>
      </c>
      <c r="D253" s="78">
        <f>(Indeks!D253/Indeks!$D$40*Indeks!$D$2)/Indeks!H253*100</f>
        <v>6.8739105359143224E-2</v>
      </c>
      <c r="E253" s="78">
        <f>(Indeks!E253/Indeks!$E$40*Indeks!$E$2)/Indeks!H253*100</f>
        <v>8.5736450275958748E-2</v>
      </c>
      <c r="F253" s="78">
        <f>(Indeks!F253/Indeks!$F$40*Indeks!$F$2)/Indeks!H253*100</f>
        <v>9.0270621276355004E-2</v>
      </c>
      <c r="G253" s="78">
        <f>(Indeks!G253/Indeks!$G$40*Indeks!$G$2)/Indeks!H253*100</f>
        <v>2.8780435470184072E-2</v>
      </c>
      <c r="H253" s="78">
        <f t="shared" si="35"/>
        <v>0.99999999999999978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0.72640489162303101</v>
      </c>
      <c r="D254" s="78">
        <f>(Indeks!D254/Indeks!$D$40*Indeks!$D$2)/Indeks!H254*100</f>
        <v>6.8732624249828331E-2</v>
      </c>
      <c r="E254" s="78">
        <f>(Indeks!E254/Indeks!$E$40*Indeks!$E$2)/Indeks!H254*100</f>
        <v>8.581205970410738E-2</v>
      </c>
      <c r="F254" s="78">
        <f>(Indeks!F254/Indeks!$F$40*Indeks!$F$2)/Indeks!H254*100</f>
        <v>9.0272702534113139E-2</v>
      </c>
      <c r="G254" s="78">
        <f>(Indeks!G254/Indeks!$G$40*Indeks!$G$2)/Indeks!H254*100</f>
        <v>2.8777721888919985E-2</v>
      </c>
      <c r="H254" s="78">
        <f t="shared" si="35"/>
        <v>0.99999999999999989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0.72633634829945692</v>
      </c>
      <c r="D255" s="189">
        <f>(Indeks!D255/Indeks!$D$40*Indeks!$D$2)/Indeks!H255*100</f>
        <v>6.8726138662302164E-2</v>
      </c>
      <c r="E255" s="189">
        <f>(Indeks!E255/Indeks!$E$40*Indeks!$E$2)/Indeks!H255*100</f>
        <v>8.5887729450714642E-2</v>
      </c>
      <c r="F255" s="189">
        <f>(Indeks!F255/Indeks!$F$40*Indeks!$F$2)/Indeks!H255*100</f>
        <v>9.0274777154856475E-2</v>
      </c>
      <c r="G255" s="189">
        <f>(Indeks!G255/Indeks!$G$40*Indeks!$G$2)/Indeks!H255*100</f>
        <v>2.8775006432669753E-2</v>
      </c>
      <c r="H255" s="189">
        <f t="shared" si="35"/>
        <v>0.99999999999999989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4"/>
  <sheetViews>
    <sheetView topLeftCell="A212" workbookViewId="0">
      <selection activeCell="F242" sqref="F24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x14ac:dyDescent="0.2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x14ac:dyDescent="0.2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x14ac:dyDescent="0.2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x14ac:dyDescent="0.2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x14ac:dyDescent="0.2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x14ac:dyDescent="0.2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x14ac:dyDescent="0.2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x14ac:dyDescent="0.2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x14ac:dyDescent="0.2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x14ac:dyDescent="0.2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141.19895994311696</v>
      </c>
      <c r="D240" s="113">
        <f t="shared" si="32"/>
        <v>2.3964807788747128E-2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139.57819612923041</v>
      </c>
      <c r="D241" s="110">
        <f t="shared" si="32"/>
        <v>-1.1478581814904949E-2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81">
        <f>Indeks!H243</f>
        <v>139.69600441320802</v>
      </c>
      <c r="D242" s="190">
        <f t="shared" si="32"/>
        <v>8.4403070998664528E-4</v>
      </c>
      <c r="E242" s="190">
        <f>(SUM(C240:C242)-SUM(C237:C239))/SUM(C237:C239)</f>
        <v>1.5414674465286354E-2</v>
      </c>
      <c r="F242" s="190">
        <f>(SUM(C237:C242)-SUM(C231:C236))/SUM(C231:C236)</f>
        <v>5.4368702098711447E-3</v>
      </c>
      <c r="G242" s="190">
        <f>(SUM(C231:C242)-SUM(C219:C230))/SUM(C219:C230)</f>
        <v>-1.5354431570744703E-2</v>
      </c>
      <c r="H242" s="181">
        <f>(C231+C232+C233+C234+C235+C236+C237+C238+C239+C240+C241+C242)/12</f>
        <v>138.71780314019239</v>
      </c>
    </row>
    <row r="243" spans="1:8" x14ac:dyDescent="0.2">
      <c r="A243" s="49">
        <v>2025</v>
      </c>
      <c r="B243" s="50" t="s">
        <v>7</v>
      </c>
      <c r="C243" s="193">
        <f>Indeks!H244</f>
        <v>140.68513485821288</v>
      </c>
      <c r="D243" s="194">
        <f t="shared" ref="D243:D254" si="34">(C243-C242)/C242</f>
        <v>7.0805922414151753E-3</v>
      </c>
      <c r="E243" s="194"/>
      <c r="F243" s="194"/>
      <c r="G243" s="194"/>
      <c r="H243" s="194"/>
    </row>
    <row r="244" spans="1:8" x14ac:dyDescent="0.2">
      <c r="A244" s="187">
        <f>A243</f>
        <v>2025</v>
      </c>
      <c r="B244" s="188" t="s">
        <v>8</v>
      </c>
      <c r="C244" s="191">
        <f>Indeks!H245</f>
        <v>140.6985867102554</v>
      </c>
      <c r="D244" s="192">
        <f t="shared" si="34"/>
        <v>9.5616726359035528E-5</v>
      </c>
      <c r="E244" s="192"/>
      <c r="F244" s="192"/>
      <c r="G244" s="192"/>
      <c r="H244" s="192"/>
    </row>
    <row r="245" spans="1:8" x14ac:dyDescent="0.2">
      <c r="A245" s="13">
        <f t="shared" ref="A245:A254" si="35">A244</f>
        <v>2025</v>
      </c>
      <c r="B245" s="14" t="s">
        <v>9</v>
      </c>
      <c r="C245" s="158">
        <f>Indeks!H246</f>
        <v>140.71205038785217</v>
      </c>
      <c r="D245" s="160">
        <f t="shared" si="34"/>
        <v>9.5691633523661823E-5</v>
      </c>
      <c r="E245" s="160">
        <f>(SUM(C243:C245)-SUM(C240:C242))/SUM(C240:C242)</f>
        <v>3.8590131862193751E-3</v>
      </c>
      <c r="F245" s="160"/>
      <c r="G245" s="160"/>
      <c r="H245" s="160"/>
    </row>
    <row r="246" spans="1:8" x14ac:dyDescent="0.2">
      <c r="A246" s="18">
        <f t="shared" si="35"/>
        <v>2025</v>
      </c>
      <c r="B246" s="19" t="s">
        <v>10</v>
      </c>
      <c r="C246" s="159">
        <f>Indeks!H247</f>
        <v>141.71068863723352</v>
      </c>
      <c r="D246" s="161">
        <f t="shared" si="34"/>
        <v>7.0970343096326402E-3</v>
      </c>
      <c r="E246" s="161"/>
      <c r="F246" s="161"/>
      <c r="G246" s="161"/>
      <c r="H246" s="192"/>
    </row>
    <row r="247" spans="1:8" x14ac:dyDescent="0.2">
      <c r="A247" s="187">
        <f t="shared" si="35"/>
        <v>2025</v>
      </c>
      <c r="B247" s="188" t="s">
        <v>11</v>
      </c>
      <c r="C247" s="191">
        <f>Indeks!H248</f>
        <v>141.7241760001242</v>
      </c>
      <c r="D247" s="192">
        <f t="shared" si="34"/>
        <v>9.517533942137841E-5</v>
      </c>
      <c r="E247" s="192"/>
      <c r="F247" s="192"/>
      <c r="G247" s="192"/>
      <c r="H247" s="192"/>
    </row>
    <row r="248" spans="1:8" x14ac:dyDescent="0.2">
      <c r="A248" s="13">
        <f t="shared" si="35"/>
        <v>2025</v>
      </c>
      <c r="B248" s="14" t="s">
        <v>12</v>
      </c>
      <c r="C248" s="158">
        <f>Indeks!H249</f>
        <v>141.73767522277677</v>
      </c>
      <c r="D248" s="160">
        <f t="shared" si="34"/>
        <v>9.5249963933872591E-5</v>
      </c>
      <c r="E248" s="160">
        <f>(SUM(C246:C248)-SUM(C243:C245))/SUM(C243:C245)</f>
        <v>7.2892649209772417E-3</v>
      </c>
      <c r="F248" s="160">
        <f>(SUM(C243:C248)-SUM(C237:C242))/SUM(C237:C242)</f>
        <v>1.5223597223860449E-2</v>
      </c>
      <c r="G248" s="160"/>
      <c r="H248" s="160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142.74591333967228</v>
      </c>
      <c r="D249" s="161">
        <f t="shared" si="34"/>
        <v>7.1134094397330132E-3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142.7594363161341</v>
      </c>
      <c r="D250" s="192">
        <f t="shared" si="34"/>
        <v>9.4734596216676512E-5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142.77297118666556</v>
      </c>
      <c r="D251" s="160">
        <f t="shared" si="34"/>
        <v>9.4808937893857133E-5</v>
      </c>
      <c r="E251" s="160">
        <f>(SUM(C249:C251)-SUM(C246:C248))/SUM(C246:C248)</f>
        <v>7.3047544024344054E-3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143.79090212729662</v>
      </c>
      <c r="D252" s="192">
        <f t="shared" si="34"/>
        <v>7.129717425997867E-3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143.80446082035317</v>
      </c>
      <c r="D253" s="192">
        <f t="shared" si="34"/>
        <v>9.4294512767914598E-5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143.81803144188751</v>
      </c>
      <c r="D254" s="190">
        <f t="shared" si="34"/>
        <v>9.436857144017853E-5</v>
      </c>
      <c r="E254" s="190">
        <f>(SUM(C252:C254)-SUM(C249:C251))/SUM(C249:C251)</f>
        <v>7.320178011574946E-3</v>
      </c>
      <c r="F254" s="190">
        <f>(SUM(C249:C254)-SUM(C243:C248))/SUM(C243:C248)</f>
        <v>1.4662891603864888E-2</v>
      </c>
      <c r="G254" s="190">
        <f>(SUM(C243:C254)-SUM(C231:C242))/SUM(C231:C242)</f>
        <v>2.5439170031741242E-2</v>
      </c>
      <c r="H254" s="181">
        <f>(C243+C244+C245+C246+C247+C248+C249+C250+C251+C252+C253+C254)/12</f>
        <v>142.24666892070536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F242" sqref="F242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75.75" x14ac:dyDescent="0.2">
      <c r="A5" s="114" t="s">
        <v>3</v>
      </c>
      <c r="B5" s="143" t="s">
        <v>68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74</v>
      </c>
      <c r="B6" s="143" t="s">
        <v>75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76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72</v>
      </c>
      <c r="D9" s="7"/>
      <c r="E9" s="5"/>
    </row>
    <row r="10" spans="1:5" ht="89.25" x14ac:dyDescent="0.2">
      <c r="A10" s="114" t="s">
        <v>5</v>
      </c>
      <c r="B10" s="143" t="s">
        <v>80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81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80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2024-10-16T06:45:37Z</cp:lastPrinted>
  <dcterms:created xsi:type="dcterms:W3CDTF">2009-05-19T06:17:18Z</dcterms:created>
  <dcterms:modified xsi:type="dcterms:W3CDTF">2024-10-16T06:47:16Z</dcterms:modified>
</cp:coreProperties>
</file>