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EL2023 indeks\Til hjemmeside\"/>
    </mc:Choice>
  </mc:AlternateContent>
  <xr:revisionPtr revIDLastSave="0" documentId="13_ncr:1_{68D7CA85-05C6-405B-AB49-4186C9E718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eks" sheetId="11" r:id="rId1"/>
    <sheet name="Reelle vægte" sheetId="8" r:id="rId2"/>
    <sheet name="Udvikling i indeks" sheetId="9" r:id="rId3"/>
    <sheet name="Kilder og dokumentation" sheetId="4" r:id="rId4"/>
    <sheet name="Note pris 10" sheetId="6" state="hidden" r:id="rId5"/>
  </sheets>
  <definedNames>
    <definedName name="ID" localSheetId="0" hidden="1">"328b8324-ac1e-4c65-a7a0-47558de70948"</definedName>
    <definedName name="ID" localSheetId="3" hidden="1">"21a2bd6f-0f9d-42b1-b0f4-5ab55a68fb40"</definedName>
    <definedName name="ID" localSheetId="4" hidden="1">"d845277d-1fde-4725-b125-c3740b4a34d0"</definedName>
    <definedName name="ID" localSheetId="1" hidden="1">"f3573d2d-870c-4083-9243-b263465ecccd"</definedName>
    <definedName name="ID" localSheetId="2" hidden="1">"75ca21ee-f112-4f6f-b2f0-0622e3135170"</definedName>
    <definedName name="LønStigning2009" localSheetId="0">Indeks!#REF!</definedName>
    <definedName name="LønStigning2009">#REF!</definedName>
    <definedName name="LønStigning2010" localSheetId="0">Indeks!#REF!</definedName>
    <definedName name="LønStigning2010">#REF!</definedName>
    <definedName name="LønStigning2011" localSheetId="0">Indeks!#REF!</definedName>
    <definedName name="LønStigning2011">#REF!</definedName>
    <definedName name="PrisStigning2009" localSheetId="0">Indeks!#REF!</definedName>
    <definedName name="PrisStigning2009">#REF!</definedName>
    <definedName name="Prisstigning2010" localSheetId="0">Indeks!#REF!</definedName>
    <definedName name="Prisstigning2010">#REF!</definedName>
    <definedName name="PrisStigning2011" localSheetId="0">Indeks!#REF!</definedName>
    <definedName name="PrisStigning2011">#REF!</definedName>
    <definedName name="_xlnm.Print_Area" localSheetId="0">Indeks!$A$1:$I$87</definedName>
    <definedName name="_xlnm.Print_Area" localSheetId="3">'Kilder og dokumentation'!$A$1:$E$54</definedName>
    <definedName name="_xlnm.Print_Area" localSheetId="4">'Note pris 10'!$A$2:$K$7</definedName>
    <definedName name="_xlnm.Print_Area" localSheetId="1">'Reelle vægte'!$A$1:$H$87</definedName>
    <definedName name="_xlnm.Print_Area" localSheetId="2">'Udvikling i indeks'!$A$1:$H$86</definedName>
    <definedName name="_xlnm.Print_Titles" localSheetId="0">Indeks!$1:$3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1" l="1"/>
  <c r="H64" i="11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77" i="8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77" i="1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D63" i="11" l="1"/>
  <c r="H63" i="11" s="1"/>
  <c r="D62" i="11"/>
  <c r="H62" i="11"/>
  <c r="D61" i="11"/>
  <c r="H61" i="11"/>
  <c r="D60" i="11"/>
  <c r="H60" i="11" s="1"/>
  <c r="D57" i="11"/>
  <c r="D59" i="11"/>
  <c r="H59" i="11" s="1"/>
  <c r="D58" i="11"/>
  <c r="H58" i="11"/>
  <c r="D56" i="11"/>
  <c r="H56" i="11"/>
  <c r="D55" i="11"/>
  <c r="H55" i="11"/>
  <c r="D54" i="11"/>
  <c r="H54" i="11"/>
  <c r="D52" i="11"/>
  <c r="A64" i="9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65" i="8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65" i="1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H48" i="11" l="1"/>
  <c r="G48" i="8" s="1"/>
  <c r="H4" i="11"/>
  <c r="G4" i="8" s="1"/>
  <c r="H5" i="11"/>
  <c r="G5" i="8" s="1"/>
  <c r="H6" i="11"/>
  <c r="G6" i="8" s="1"/>
  <c r="H7" i="11"/>
  <c r="G7" i="8" s="1"/>
  <c r="H8" i="11"/>
  <c r="G8" i="8" s="1"/>
  <c r="H9" i="11"/>
  <c r="G9" i="8" s="1"/>
  <c r="H10" i="11"/>
  <c r="G10" i="8" s="1"/>
  <c r="H11" i="11"/>
  <c r="G11" i="8" s="1"/>
  <c r="H12" i="11"/>
  <c r="G12" i="8" s="1"/>
  <c r="H13" i="11"/>
  <c r="G13" i="8" s="1"/>
  <c r="H14" i="11"/>
  <c r="G14" i="8" s="1"/>
  <c r="H15" i="11"/>
  <c r="G15" i="8" s="1"/>
  <c r="H16" i="11"/>
  <c r="G16" i="8" s="1"/>
  <c r="H17" i="11"/>
  <c r="G17" i="8" s="1"/>
  <c r="H18" i="11"/>
  <c r="G18" i="8" s="1"/>
  <c r="H19" i="11"/>
  <c r="G19" i="8" s="1"/>
  <c r="H20" i="11"/>
  <c r="G20" i="8" s="1"/>
  <c r="H21" i="11"/>
  <c r="G21" i="8" s="1"/>
  <c r="H22" i="11"/>
  <c r="G22" i="8" s="1"/>
  <c r="H23" i="11"/>
  <c r="G23" i="8" s="1"/>
  <c r="H24" i="11"/>
  <c r="G24" i="8" s="1"/>
  <c r="H25" i="11"/>
  <c r="G25" i="8" s="1"/>
  <c r="H26" i="11"/>
  <c r="G26" i="8" s="1"/>
  <c r="H27" i="11"/>
  <c r="G27" i="8" s="1"/>
  <c r="H28" i="11"/>
  <c r="G28" i="8" s="1"/>
  <c r="H29" i="11"/>
  <c r="G29" i="8" s="1"/>
  <c r="H30" i="11"/>
  <c r="G30" i="8" s="1"/>
  <c r="H31" i="11"/>
  <c r="G31" i="8" s="1"/>
  <c r="H32" i="11"/>
  <c r="G32" i="8" s="1"/>
  <c r="H33" i="11"/>
  <c r="G33" i="8" s="1"/>
  <c r="H34" i="11"/>
  <c r="G34" i="8" s="1"/>
  <c r="H35" i="11"/>
  <c r="G35" i="8" s="1"/>
  <c r="H36" i="11"/>
  <c r="G36" i="8" s="1"/>
  <c r="H37" i="11"/>
  <c r="G37" i="8" s="1"/>
  <c r="H38" i="11"/>
  <c r="G38" i="8" s="1"/>
  <c r="H39" i="11"/>
  <c r="G39" i="8" s="1"/>
  <c r="H40" i="11"/>
  <c r="G40" i="8" s="1"/>
  <c r="H41" i="11"/>
  <c r="G41" i="8" s="1"/>
  <c r="H42" i="11"/>
  <c r="G42" i="8" s="1"/>
  <c r="H43" i="11"/>
  <c r="G43" i="8" s="1"/>
  <c r="H44" i="11"/>
  <c r="G44" i="8" s="1"/>
  <c r="H45" i="11"/>
  <c r="G45" i="8" s="1"/>
  <c r="H46" i="11"/>
  <c r="G46" i="8" s="1"/>
  <c r="H47" i="11"/>
  <c r="G47" i="8" s="1"/>
  <c r="H49" i="11"/>
  <c r="G49" i="8" s="1"/>
  <c r="H50" i="11"/>
  <c r="G50" i="8" s="1"/>
  <c r="H51" i="11"/>
  <c r="G51" i="8" s="1"/>
  <c r="D65" i="11" l="1"/>
  <c r="C51" i="8"/>
  <c r="C43" i="8"/>
  <c r="C35" i="8"/>
  <c r="C27" i="8"/>
  <c r="C19" i="8"/>
  <c r="C11" i="8"/>
  <c r="D51" i="8"/>
  <c r="D43" i="8"/>
  <c r="D35" i="8"/>
  <c r="D27" i="8"/>
  <c r="D19" i="8"/>
  <c r="D11" i="8"/>
  <c r="E51" i="8"/>
  <c r="E43" i="8"/>
  <c r="E35" i="8"/>
  <c r="E27" i="8"/>
  <c r="E19" i="8"/>
  <c r="E11" i="8"/>
  <c r="F51" i="8"/>
  <c r="F43" i="8"/>
  <c r="F35" i="8"/>
  <c r="F27" i="8"/>
  <c r="F19" i="8"/>
  <c r="F11" i="8"/>
  <c r="C50" i="8"/>
  <c r="C42" i="8"/>
  <c r="C34" i="8"/>
  <c r="C26" i="8"/>
  <c r="C18" i="8"/>
  <c r="C10" i="8"/>
  <c r="D50" i="8"/>
  <c r="D42" i="8"/>
  <c r="D34" i="8"/>
  <c r="D26" i="8"/>
  <c r="D18" i="8"/>
  <c r="D10" i="8"/>
  <c r="E50" i="8"/>
  <c r="E42" i="8"/>
  <c r="E34" i="8"/>
  <c r="E26" i="8"/>
  <c r="E18" i="8"/>
  <c r="E10" i="8"/>
  <c r="F50" i="8"/>
  <c r="F42" i="8"/>
  <c r="F34" i="8"/>
  <c r="F26" i="8"/>
  <c r="F18" i="8"/>
  <c r="F10" i="8"/>
  <c r="C49" i="8"/>
  <c r="C41" i="8"/>
  <c r="C33" i="8"/>
  <c r="C25" i="8"/>
  <c r="C17" i="8"/>
  <c r="C9" i="8"/>
  <c r="D49" i="8"/>
  <c r="D41" i="8"/>
  <c r="D33" i="8"/>
  <c r="D25" i="8"/>
  <c r="D17" i="8"/>
  <c r="D9" i="8"/>
  <c r="E49" i="8"/>
  <c r="E41" i="8"/>
  <c r="E33" i="8"/>
  <c r="E25" i="8"/>
  <c r="E17" i="8"/>
  <c r="E9" i="8"/>
  <c r="F49" i="8"/>
  <c r="F41" i="8"/>
  <c r="F33" i="8"/>
  <c r="F25" i="8"/>
  <c r="F17" i="8"/>
  <c r="F9" i="8"/>
  <c r="C48" i="8"/>
  <c r="C40" i="8"/>
  <c r="C32" i="8"/>
  <c r="C24" i="8"/>
  <c r="C16" i="8"/>
  <c r="C8" i="8"/>
  <c r="D48" i="8"/>
  <c r="D40" i="8"/>
  <c r="D32" i="8"/>
  <c r="D24" i="8"/>
  <c r="D16" i="8"/>
  <c r="D8" i="8"/>
  <c r="E48" i="8"/>
  <c r="E40" i="8"/>
  <c r="E32" i="8"/>
  <c r="E24" i="8"/>
  <c r="E16" i="8"/>
  <c r="E8" i="8"/>
  <c r="F48" i="8"/>
  <c r="F40" i="8"/>
  <c r="F32" i="8"/>
  <c r="F24" i="8"/>
  <c r="F16" i="8"/>
  <c r="F8" i="8"/>
  <c r="C47" i="8"/>
  <c r="C39" i="8"/>
  <c r="C31" i="8"/>
  <c r="C23" i="8"/>
  <c r="C15" i="8"/>
  <c r="C7" i="8"/>
  <c r="D47" i="8"/>
  <c r="D39" i="8"/>
  <c r="D31" i="8"/>
  <c r="D23" i="8"/>
  <c r="D15" i="8"/>
  <c r="D7" i="8"/>
  <c r="E47" i="8"/>
  <c r="E39" i="8"/>
  <c r="E31" i="8"/>
  <c r="E23" i="8"/>
  <c r="E15" i="8"/>
  <c r="E7" i="8"/>
  <c r="F47" i="8"/>
  <c r="F39" i="8"/>
  <c r="F31" i="8"/>
  <c r="F23" i="8"/>
  <c r="F15" i="8"/>
  <c r="F7" i="8"/>
  <c r="C46" i="8"/>
  <c r="C38" i="8"/>
  <c r="C30" i="8"/>
  <c r="C22" i="8"/>
  <c r="C14" i="8"/>
  <c r="C6" i="8"/>
  <c r="D46" i="8"/>
  <c r="D38" i="8"/>
  <c r="D30" i="8"/>
  <c r="D22" i="8"/>
  <c r="D14" i="8"/>
  <c r="D6" i="8"/>
  <c r="E46" i="8"/>
  <c r="E38" i="8"/>
  <c r="E30" i="8"/>
  <c r="E22" i="8"/>
  <c r="E14" i="8"/>
  <c r="E6" i="8"/>
  <c r="F46" i="8"/>
  <c r="F38" i="8"/>
  <c r="F30" i="8"/>
  <c r="F22" i="8"/>
  <c r="F14" i="8"/>
  <c r="F6" i="8"/>
  <c r="C45" i="8"/>
  <c r="C37" i="8"/>
  <c r="C29" i="8"/>
  <c r="C21" i="8"/>
  <c r="C13" i="8"/>
  <c r="C5" i="8"/>
  <c r="D45" i="8"/>
  <c r="D37" i="8"/>
  <c r="D29" i="8"/>
  <c r="D21" i="8"/>
  <c r="D13" i="8"/>
  <c r="D5" i="8"/>
  <c r="E45" i="8"/>
  <c r="E37" i="8"/>
  <c r="E29" i="8"/>
  <c r="E21" i="8"/>
  <c r="E13" i="8"/>
  <c r="E5" i="8"/>
  <c r="F45" i="8"/>
  <c r="F37" i="8"/>
  <c r="F29" i="8"/>
  <c r="F21" i="8"/>
  <c r="F13" i="8"/>
  <c r="F5" i="8"/>
  <c r="C44" i="8"/>
  <c r="C36" i="8"/>
  <c r="C28" i="8"/>
  <c r="C20" i="8"/>
  <c r="C12" i="8"/>
  <c r="C4" i="8"/>
  <c r="D44" i="8"/>
  <c r="D36" i="8"/>
  <c r="D28" i="8"/>
  <c r="D20" i="8"/>
  <c r="D12" i="8"/>
  <c r="D4" i="8"/>
  <c r="E44" i="8"/>
  <c r="E36" i="8"/>
  <c r="E28" i="8"/>
  <c r="E20" i="8"/>
  <c r="E12" i="8"/>
  <c r="E4" i="8"/>
  <c r="F44" i="8"/>
  <c r="F36" i="8"/>
  <c r="F28" i="8"/>
  <c r="F20" i="8"/>
  <c r="F12" i="8"/>
  <c r="F4" i="8"/>
  <c r="C9" i="9"/>
  <c r="C10" i="9"/>
  <c r="C11" i="9"/>
  <c r="C12" i="9"/>
  <c r="C20" i="9"/>
  <c r="C21" i="9"/>
  <c r="C22" i="9"/>
  <c r="C23" i="9"/>
  <c r="C24" i="9"/>
  <c r="C32" i="9"/>
  <c r="C33" i="9"/>
  <c r="C34" i="9"/>
  <c r="C35" i="9"/>
  <c r="C36" i="9"/>
  <c r="C44" i="9"/>
  <c r="C45" i="9"/>
  <c r="C46" i="9"/>
  <c r="C47" i="9"/>
  <c r="C48" i="9"/>
  <c r="E9" i="4"/>
  <c r="E11" i="4"/>
  <c r="E10" i="4"/>
  <c r="E8" i="4"/>
  <c r="E7" i="4"/>
  <c r="C5" i="9"/>
  <c r="C6" i="9"/>
  <c r="C8" i="9"/>
  <c r="C18" i="9"/>
  <c r="C26" i="9"/>
  <c r="C29" i="9"/>
  <c r="C3" i="9"/>
  <c r="A53" i="1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41" i="1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29" i="1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17" i="1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52" i="9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40" i="9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28" i="9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4" i="9"/>
  <c r="A5" i="9" s="1"/>
  <c r="A6" i="9" s="1"/>
  <c r="A7" i="9" s="1"/>
  <c r="A8" i="9" s="1"/>
  <c r="A9" i="9" s="1"/>
  <c r="A10" i="9" s="1"/>
  <c r="A11" i="9" s="1"/>
  <c r="A12" i="9" s="1"/>
  <c r="A13" i="9" s="1"/>
  <c r="A14" i="9" s="1"/>
  <c r="A53" i="8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41" i="8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29" i="8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17" i="8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D66" i="11" l="1"/>
  <c r="D12" i="9"/>
  <c r="G65" i="11"/>
  <c r="F65" i="11"/>
  <c r="D36" i="9"/>
  <c r="D48" i="9"/>
  <c r="D9" i="9"/>
  <c r="C43" i="9"/>
  <c r="D44" i="9" s="1"/>
  <c r="C31" i="9"/>
  <c r="C19" i="9"/>
  <c r="D20" i="9" s="1"/>
  <c r="C7" i="9"/>
  <c r="C42" i="9"/>
  <c r="C30" i="9"/>
  <c r="C41" i="9"/>
  <c r="C17" i="9"/>
  <c r="C40" i="9"/>
  <c r="C28" i="9"/>
  <c r="D29" i="9" s="1"/>
  <c r="C16" i="9"/>
  <c r="C4" i="9"/>
  <c r="D5" i="9" s="1"/>
  <c r="C39" i="9"/>
  <c r="C27" i="9"/>
  <c r="C15" i="9"/>
  <c r="H5" i="8"/>
  <c r="C50" i="9"/>
  <c r="C38" i="9"/>
  <c r="C14" i="9"/>
  <c r="C49" i="9"/>
  <c r="D49" i="9" s="1"/>
  <c r="C37" i="9"/>
  <c r="D37" i="9" s="1"/>
  <c r="C25" i="9"/>
  <c r="D26" i="9" s="1"/>
  <c r="C13" i="9"/>
  <c r="D13" i="9" s="1"/>
  <c r="D23" i="9"/>
  <c r="D35" i="9"/>
  <c r="D24" i="9"/>
  <c r="D6" i="9"/>
  <c r="D22" i="9"/>
  <c r="D47" i="9"/>
  <c r="H37" i="8"/>
  <c r="H29" i="8"/>
  <c r="H12" i="8"/>
  <c r="D33" i="9"/>
  <c r="D45" i="9"/>
  <c r="D10" i="9"/>
  <c r="D34" i="9"/>
  <c r="D46" i="9"/>
  <c r="D11" i="9"/>
  <c r="D21" i="9"/>
  <c r="D67" i="11" l="1"/>
  <c r="D50" i="9"/>
  <c r="E50" i="9"/>
  <c r="E47" i="9"/>
  <c r="E32" i="9"/>
  <c r="D43" i="9"/>
  <c r="F50" i="9"/>
  <c r="D16" i="9"/>
  <c r="E29" i="9"/>
  <c r="D28" i="9"/>
  <c r="F66" i="11"/>
  <c r="G66" i="11"/>
  <c r="D4" i="9"/>
  <c r="D30" i="9"/>
  <c r="E8" i="9"/>
  <c r="D42" i="9"/>
  <c r="H26" i="9"/>
  <c r="E20" i="9"/>
  <c r="E26" i="9"/>
  <c r="D15" i="9"/>
  <c r="D31" i="9"/>
  <c r="D25" i="9"/>
  <c r="H38" i="9"/>
  <c r="D17" i="9"/>
  <c r="E44" i="9"/>
  <c r="E17" i="9"/>
  <c r="H26" i="8"/>
  <c r="E38" i="9"/>
  <c r="E41" i="9"/>
  <c r="D41" i="9"/>
  <c r="G26" i="9"/>
  <c r="E11" i="9"/>
  <c r="F26" i="9"/>
  <c r="F20" i="9"/>
  <c r="D32" i="9"/>
  <c r="H14" i="9"/>
  <c r="D19" i="9"/>
  <c r="D40" i="9"/>
  <c r="E14" i="9"/>
  <c r="H48" i="8"/>
  <c r="D7" i="9"/>
  <c r="E35" i="9"/>
  <c r="H50" i="9"/>
  <c r="G38" i="9"/>
  <c r="D18" i="9"/>
  <c r="D14" i="9"/>
  <c r="F32" i="9"/>
  <c r="G50" i="9"/>
  <c r="D38" i="9"/>
  <c r="F44" i="9"/>
  <c r="D39" i="9"/>
  <c r="H13" i="8"/>
  <c r="D27" i="9"/>
  <c r="F14" i="9"/>
  <c r="E23" i="9"/>
  <c r="F38" i="9"/>
  <c r="H32" i="8"/>
  <c r="D8" i="9"/>
  <c r="H36" i="8"/>
  <c r="H16" i="8"/>
  <c r="H31" i="8"/>
  <c r="H24" i="8"/>
  <c r="H51" i="8"/>
  <c r="H25" i="8"/>
  <c r="H50" i="8"/>
  <c r="H9" i="8"/>
  <c r="H15" i="8"/>
  <c r="H38" i="8"/>
  <c r="H33" i="8"/>
  <c r="H46" i="8"/>
  <c r="H41" i="8"/>
  <c r="H40" i="8"/>
  <c r="H42" i="8"/>
  <c r="H19" i="8"/>
  <c r="H14" i="8"/>
  <c r="H7" i="8"/>
  <c r="H49" i="8"/>
  <c r="H39" i="8"/>
  <c r="H28" i="8"/>
  <c r="H34" i="8"/>
  <c r="H4" i="8"/>
  <c r="H43" i="8"/>
  <c r="H11" i="8"/>
  <c r="H47" i="8"/>
  <c r="H10" i="8"/>
  <c r="H6" i="8"/>
  <c r="H23" i="8"/>
  <c r="H18" i="8"/>
  <c r="H30" i="8"/>
  <c r="H44" i="8"/>
  <c r="H21" i="8"/>
  <c r="H27" i="8"/>
  <c r="H17" i="8"/>
  <c r="H20" i="8"/>
  <c r="H45" i="8"/>
  <c r="H22" i="8"/>
  <c r="H8" i="8"/>
  <c r="H35" i="8"/>
  <c r="D68" i="11" l="1"/>
  <c r="C67" i="11"/>
  <c r="G67" i="11"/>
  <c r="F67" i="11"/>
  <c r="C7" i="6"/>
  <c r="H7" i="6"/>
  <c r="D69" i="11" l="1"/>
  <c r="G68" i="11"/>
  <c r="C69" i="11"/>
  <c r="C68" i="11"/>
  <c r="C70" i="11"/>
  <c r="F68" i="11"/>
  <c r="D7" i="6"/>
  <c r="J7" i="6"/>
  <c r="E7" i="6"/>
  <c r="K7" i="6"/>
  <c r="F7" i="6"/>
  <c r="G7" i="6"/>
  <c r="I7" i="6"/>
  <c r="D70" i="11" l="1"/>
  <c r="C71" i="11"/>
  <c r="G69" i="11"/>
  <c r="F69" i="11"/>
  <c r="C72" i="11"/>
  <c r="C73" i="11"/>
  <c r="C75" i="11" l="1"/>
  <c r="C74" i="11"/>
  <c r="D71" i="11"/>
  <c r="F70" i="11"/>
  <c r="G70" i="11"/>
  <c r="H52" i="11"/>
  <c r="F52" i="8" s="1"/>
  <c r="D72" i="11" l="1"/>
  <c r="C77" i="11"/>
  <c r="C78" i="11"/>
  <c r="C76" i="11"/>
  <c r="E52" i="8"/>
  <c r="G71" i="11"/>
  <c r="F71" i="11"/>
  <c r="E54" i="8"/>
  <c r="C51" i="9"/>
  <c r="G52" i="8"/>
  <c r="D52" i="8"/>
  <c r="C52" i="8"/>
  <c r="H53" i="11"/>
  <c r="E53" i="8" s="1"/>
  <c r="C81" i="11" l="1"/>
  <c r="C79" i="11"/>
  <c r="C80" i="11"/>
  <c r="F72" i="11"/>
  <c r="G72" i="11"/>
  <c r="D73" i="11"/>
  <c r="C84" i="11"/>
  <c r="H52" i="8"/>
  <c r="D51" i="9"/>
  <c r="D53" i="8"/>
  <c r="F53" i="8"/>
  <c r="G53" i="8"/>
  <c r="C53" i="8"/>
  <c r="C52" i="9"/>
  <c r="D52" i="9" s="1"/>
  <c r="F54" i="8"/>
  <c r="C54" i="8"/>
  <c r="D54" i="8"/>
  <c r="G54" i="8"/>
  <c r="C53" i="9"/>
  <c r="G73" i="11" l="1"/>
  <c r="F73" i="11"/>
  <c r="C83" i="11"/>
  <c r="C82" i="11"/>
  <c r="D74" i="11"/>
  <c r="C87" i="11"/>
  <c r="H53" i="8"/>
  <c r="H54" i="8"/>
  <c r="C55" i="8"/>
  <c r="D55" i="8"/>
  <c r="C54" i="9"/>
  <c r="F55" i="8"/>
  <c r="G55" i="8"/>
  <c r="E55" i="8"/>
  <c r="E53" i="9"/>
  <c r="D53" i="9"/>
  <c r="C85" i="11" l="1"/>
  <c r="C86" i="11"/>
  <c r="F74" i="11"/>
  <c r="D75" i="11"/>
  <c r="G74" i="11"/>
  <c r="C56" i="8"/>
  <c r="F56" i="8"/>
  <c r="G56" i="8"/>
  <c r="C55" i="9"/>
  <c r="D56" i="8"/>
  <c r="D54" i="9"/>
  <c r="H57" i="11"/>
  <c r="E56" i="8"/>
  <c r="H55" i="8"/>
  <c r="D76" i="11" l="1"/>
  <c r="F75" i="11"/>
  <c r="G75" i="11"/>
  <c r="D55" i="9"/>
  <c r="C56" i="9"/>
  <c r="F57" i="8"/>
  <c r="G57" i="8"/>
  <c r="C57" i="8"/>
  <c r="D57" i="8"/>
  <c r="E57" i="8"/>
  <c r="H56" i="8"/>
  <c r="G76" i="11" l="1"/>
  <c r="F76" i="11"/>
  <c r="D77" i="11"/>
  <c r="H57" i="8"/>
  <c r="D56" i="9"/>
  <c r="E56" i="9"/>
  <c r="F56" i="9"/>
  <c r="E59" i="8"/>
  <c r="F58" i="8"/>
  <c r="C57" i="9"/>
  <c r="G58" i="8"/>
  <c r="C58" i="8"/>
  <c r="D58" i="8"/>
  <c r="E58" i="8"/>
  <c r="D78" i="11" l="1"/>
  <c r="F77" i="11"/>
  <c r="G77" i="11"/>
  <c r="H58" i="8"/>
  <c r="C58" i="9"/>
  <c r="D59" i="8"/>
  <c r="F59" i="8"/>
  <c r="C59" i="8"/>
  <c r="G59" i="8"/>
  <c r="D57" i="9"/>
  <c r="G78" i="11" l="1"/>
  <c r="F78" i="11"/>
  <c r="D79" i="11"/>
  <c r="H59" i="8"/>
  <c r="C60" i="8"/>
  <c r="F60" i="8"/>
  <c r="G60" i="8"/>
  <c r="C59" i="9"/>
  <c r="E59" i="9" s="1"/>
  <c r="D60" i="8"/>
  <c r="D58" i="9"/>
  <c r="E60" i="8"/>
  <c r="F79" i="11" l="1"/>
  <c r="D80" i="11"/>
  <c r="G79" i="11"/>
  <c r="C61" i="8"/>
  <c r="F61" i="8"/>
  <c r="D61" i="8"/>
  <c r="C60" i="9"/>
  <c r="G61" i="8"/>
  <c r="D59" i="9"/>
  <c r="E61" i="8"/>
  <c r="H60" i="8"/>
  <c r="G80" i="11" l="1"/>
  <c r="D81" i="11"/>
  <c r="F80" i="11"/>
  <c r="E65" i="11"/>
  <c r="E63" i="8"/>
  <c r="G62" i="8"/>
  <c r="C61" i="9"/>
  <c r="D61" i="9" s="1"/>
  <c r="D62" i="8"/>
  <c r="F62" i="8"/>
  <c r="C62" i="8"/>
  <c r="D60" i="9"/>
  <c r="E62" i="8"/>
  <c r="H61" i="8"/>
  <c r="F81" i="11" l="1"/>
  <c r="D82" i="11"/>
  <c r="G81" i="11"/>
  <c r="H62" i="8"/>
  <c r="E66" i="11"/>
  <c r="G63" i="8"/>
  <c r="D63" i="8"/>
  <c r="C63" i="8"/>
  <c r="F63" i="8"/>
  <c r="C62" i="9"/>
  <c r="F62" i="9" s="1"/>
  <c r="G82" i="11" l="1"/>
  <c r="D83" i="11"/>
  <c r="F82" i="11"/>
  <c r="E62" i="9"/>
  <c r="H62" i="9"/>
  <c r="C63" i="9"/>
  <c r="F64" i="8"/>
  <c r="G64" i="8"/>
  <c r="D64" i="8"/>
  <c r="C64" i="8"/>
  <c r="E64" i="8"/>
  <c r="E67" i="11"/>
  <c r="H63" i="8"/>
  <c r="H65" i="11"/>
  <c r="D62" i="9"/>
  <c r="G62" i="9"/>
  <c r="F83" i="11" l="1"/>
  <c r="D84" i="11"/>
  <c r="G83" i="11"/>
  <c r="H64" i="8"/>
  <c r="C64" i="9"/>
  <c r="F65" i="8"/>
  <c r="G65" i="8"/>
  <c r="D65" i="8"/>
  <c r="C65" i="8"/>
  <c r="E65" i="8"/>
  <c r="E68" i="11"/>
  <c r="D63" i="9"/>
  <c r="H66" i="11"/>
  <c r="G84" i="11" l="1"/>
  <c r="D85" i="11"/>
  <c r="F84" i="11"/>
  <c r="H65" i="8"/>
  <c r="C65" i="9"/>
  <c r="D65" i="9" s="1"/>
  <c r="G66" i="8"/>
  <c r="F66" i="8"/>
  <c r="D66" i="8"/>
  <c r="C66" i="8"/>
  <c r="E66" i="8"/>
  <c r="D64" i="9"/>
  <c r="E69" i="11"/>
  <c r="H67" i="11"/>
  <c r="F85" i="11" l="1"/>
  <c r="D86" i="11"/>
  <c r="G85" i="11"/>
  <c r="C66" i="9"/>
  <c r="C67" i="8"/>
  <c r="G67" i="8"/>
  <c r="F67" i="8"/>
  <c r="D67" i="8"/>
  <c r="E67" i="8"/>
  <c r="H66" i="8"/>
  <c r="E70" i="11"/>
  <c r="E65" i="9"/>
  <c r="H68" i="11"/>
  <c r="G86" i="11" l="1"/>
  <c r="D87" i="11"/>
  <c r="F86" i="11"/>
  <c r="E71" i="11"/>
  <c r="H67" i="8"/>
  <c r="C67" i="9"/>
  <c r="C68" i="8"/>
  <c r="G68" i="8"/>
  <c r="F68" i="8"/>
  <c r="D68" i="8"/>
  <c r="E68" i="8"/>
  <c r="D66" i="9"/>
  <c r="H69" i="11"/>
  <c r="E72" i="11" l="1"/>
  <c r="F87" i="11"/>
  <c r="G87" i="11"/>
  <c r="H68" i="8"/>
  <c r="C68" i="9"/>
  <c r="C69" i="8"/>
  <c r="F69" i="8"/>
  <c r="G69" i="8"/>
  <c r="D69" i="8"/>
  <c r="E69" i="8"/>
  <c r="D67" i="9"/>
  <c r="H70" i="11"/>
  <c r="E73" i="11" l="1"/>
  <c r="H69" i="8"/>
  <c r="C69" i="9"/>
  <c r="C70" i="8"/>
  <c r="G70" i="8"/>
  <c r="F70" i="8"/>
  <c r="D70" i="8"/>
  <c r="E70" i="8"/>
  <c r="D68" i="9"/>
  <c r="E68" i="9"/>
  <c r="F68" i="9"/>
  <c r="H71" i="11"/>
  <c r="C70" i="9" l="1"/>
  <c r="D70" i="9" s="1"/>
  <c r="E74" i="11"/>
  <c r="H70" i="8"/>
  <c r="D69" i="9"/>
  <c r="E71" i="8"/>
  <c r="D71" i="8"/>
  <c r="C71" i="8"/>
  <c r="G71" i="8"/>
  <c r="F71" i="8"/>
  <c r="H72" i="11"/>
  <c r="E75" i="11" l="1"/>
  <c r="C71" i="9"/>
  <c r="E71" i="9" s="1"/>
  <c r="H71" i="8"/>
  <c r="G72" i="8"/>
  <c r="E72" i="8"/>
  <c r="D72" i="8"/>
  <c r="C72" i="8"/>
  <c r="F72" i="8"/>
  <c r="H73" i="11"/>
  <c r="D71" i="9" l="1"/>
  <c r="C72" i="9"/>
  <c r="D72" i="9" s="1"/>
  <c r="E76" i="11"/>
  <c r="H75" i="11"/>
  <c r="E75" i="8" s="1"/>
  <c r="H72" i="8"/>
  <c r="C73" i="8"/>
  <c r="D73" i="8"/>
  <c r="G73" i="8"/>
  <c r="E73" i="8"/>
  <c r="F73" i="8"/>
  <c r="H74" i="11"/>
  <c r="C73" i="9" l="1"/>
  <c r="C74" i="9"/>
  <c r="C75" i="8"/>
  <c r="D75" i="8"/>
  <c r="G75" i="8"/>
  <c r="F75" i="8"/>
  <c r="E77" i="11"/>
  <c r="H76" i="11"/>
  <c r="H73" i="8"/>
  <c r="H74" i="9"/>
  <c r="D73" i="9"/>
  <c r="D74" i="9"/>
  <c r="G74" i="9"/>
  <c r="E74" i="8"/>
  <c r="D74" i="8"/>
  <c r="C74" i="8"/>
  <c r="G74" i="8"/>
  <c r="F74" i="8"/>
  <c r="E76" i="8" l="1"/>
  <c r="F74" i="9"/>
  <c r="H75" i="8"/>
  <c r="C75" i="9"/>
  <c r="G76" i="8"/>
  <c r="F76" i="8"/>
  <c r="D76" i="8"/>
  <c r="C76" i="8"/>
  <c r="H77" i="11"/>
  <c r="E78" i="11"/>
  <c r="E74" i="9"/>
  <c r="H74" i="8"/>
  <c r="C76" i="9" l="1"/>
  <c r="G77" i="8"/>
  <c r="F77" i="8"/>
  <c r="D77" i="8"/>
  <c r="C77" i="8"/>
  <c r="H76" i="8"/>
  <c r="D75" i="9"/>
  <c r="E77" i="8"/>
  <c r="E79" i="11"/>
  <c r="H78" i="11"/>
  <c r="E78" i="8" l="1"/>
  <c r="C77" i="9"/>
  <c r="G78" i="8"/>
  <c r="F78" i="8"/>
  <c r="C78" i="8"/>
  <c r="D78" i="8"/>
  <c r="H79" i="11"/>
  <c r="E80" i="11"/>
  <c r="H77" i="8"/>
  <c r="D76" i="9"/>
  <c r="E79" i="8" l="1"/>
  <c r="E81" i="11"/>
  <c r="H80" i="11"/>
  <c r="H78" i="8"/>
  <c r="C78" i="9"/>
  <c r="D79" i="8"/>
  <c r="F79" i="8"/>
  <c r="G79" i="8"/>
  <c r="C79" i="8"/>
  <c r="D77" i="9"/>
  <c r="E77" i="9"/>
  <c r="E80" i="8" l="1"/>
  <c r="D78" i="9"/>
  <c r="H79" i="8"/>
  <c r="C79" i="9"/>
  <c r="G80" i="8"/>
  <c r="C80" i="8"/>
  <c r="F80" i="8"/>
  <c r="D80" i="8"/>
  <c r="E82" i="11"/>
  <c r="H81" i="11"/>
  <c r="E81" i="8" l="1"/>
  <c r="D79" i="9"/>
  <c r="E83" i="11"/>
  <c r="H82" i="11"/>
  <c r="C80" i="9"/>
  <c r="D80" i="9" s="1"/>
  <c r="G81" i="8"/>
  <c r="F81" i="8"/>
  <c r="D81" i="8"/>
  <c r="C81" i="8"/>
  <c r="H80" i="8"/>
  <c r="E82" i="8" l="1"/>
  <c r="F80" i="9"/>
  <c r="E80" i="9"/>
  <c r="C81" i="9"/>
  <c r="D82" i="8"/>
  <c r="C82" i="8"/>
  <c r="G82" i="8"/>
  <c r="F82" i="8"/>
  <c r="H83" i="11"/>
  <c r="E84" i="11"/>
  <c r="H81" i="8"/>
  <c r="E83" i="8" l="1"/>
  <c r="D81" i="9"/>
  <c r="H82" i="8"/>
  <c r="E85" i="11"/>
  <c r="H84" i="11"/>
  <c r="C82" i="9"/>
  <c r="G83" i="8"/>
  <c r="C83" i="8"/>
  <c r="F83" i="8"/>
  <c r="D83" i="8"/>
  <c r="E84" i="8" l="1"/>
  <c r="H85" i="11"/>
  <c r="E86" i="11"/>
  <c r="H83" i="8"/>
  <c r="D82" i="9"/>
  <c r="C83" i="9"/>
  <c r="E83" i="9" s="1"/>
  <c r="C84" i="8"/>
  <c r="D84" i="8"/>
  <c r="G84" i="8"/>
  <c r="F84" i="8"/>
  <c r="E85" i="8" l="1"/>
  <c r="H84" i="8"/>
  <c r="D83" i="9"/>
  <c r="H86" i="11"/>
  <c r="E87" i="11"/>
  <c r="C84" i="9"/>
  <c r="F85" i="8"/>
  <c r="G85" i="8"/>
  <c r="C85" i="8"/>
  <c r="D85" i="8"/>
  <c r="E86" i="8" l="1"/>
  <c r="C85" i="9"/>
  <c r="G86" i="8"/>
  <c r="D86" i="8"/>
  <c r="C86" i="8"/>
  <c r="F86" i="8"/>
  <c r="H85" i="8"/>
  <c r="H87" i="11"/>
  <c r="D84" i="9"/>
  <c r="C86" i="9" l="1"/>
  <c r="F87" i="8"/>
  <c r="D87" i="8"/>
  <c r="G87" i="8"/>
  <c r="C87" i="8"/>
  <c r="H86" i="8"/>
  <c r="E87" i="8"/>
  <c r="D85" i="9"/>
  <c r="F86" i="9"/>
  <c r="H87" i="8" l="1"/>
  <c r="D86" i="9"/>
  <c r="G86" i="9"/>
  <c r="E86" i="9"/>
  <c r="H8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H3" authorId="0" shapeId="0" xr:uid="{A77D2B8F-EAD8-4E4B-BFF5-9A9854E897B6}">
      <text>
        <r>
          <rPr>
            <sz val="8"/>
            <color indexed="81"/>
            <rFont val="Tahoma"/>
            <family val="2"/>
          </rPr>
          <t>Beregning:
- Basis 100: 1. september 2023.
Eksempel:
100 + Procentvis ændring i delindeks for løn x 71,9 pct. + Procentvis ændring i delinedks for el x 4,7 pct. + Procentvis ændring i delindeks for forbrugerpriser x 11,3 pct.  etc.
Det vil sige, at den procentvise ændring i hvert delindeks (fra periode til periode) ganges med vægtningen (i pct.)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</authors>
  <commentList>
    <comment ref="A9" authorId="0" shapeId="0" xr:uid="{A8ED5A5B-A1AB-41D4-A317-808562D93D87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</commentList>
</comments>
</file>

<file path=xl/sharedStrings.xml><?xml version="1.0" encoding="utf-8"?>
<sst xmlns="http://schemas.openxmlformats.org/spreadsheetml/2006/main" count="345" uniqueCount="73">
  <si>
    <t>Indeks</t>
  </si>
  <si>
    <t>År</t>
  </si>
  <si>
    <t>Måned</t>
  </si>
  <si>
    <t>Løn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</si>
  <si>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</si>
  <si>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</si>
  <si>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</si>
  <si>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</si>
  <si>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</si>
  <si>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</si>
  <si>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</si>
  <si>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</si>
  <si>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</si>
  <si>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</si>
  <si>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</si>
  <si>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</si>
  <si>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</si>
  <si>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</si>
  <si>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∆ Måned</t>
  </si>
  <si>
    <t>I alt</t>
  </si>
  <si>
    <t>Reelle vægte</t>
  </si>
  <si>
    <t>Navn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</si>
  <si>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</si>
  <si>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</si>
  <si>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</si>
  <si>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</si>
  <si>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</si>
  <si>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</si>
  <si>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</si>
  <si>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</si>
  <si>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</si>
  <si>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</si>
  <si>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</si>
  <si>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</si>
  <si>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</si>
  <si>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</si>
  <si>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</si>
  <si>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Note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</si>
  <si>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</si>
  <si>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</si>
  <si>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</si>
  <si>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</si>
  <si>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</si>
  <si>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</si>
  <si>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</si>
  <si>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</si>
  <si>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</si>
  <si>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</si>
  <si>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</si>
  <si>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</si>
  <si>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</si>
  <si>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</si>
  <si>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</si>
  <si>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</si>
  <si>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</si>
  <si>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</si>
  <si>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.</t>
  </si>
  <si>
    <t>El</t>
  </si>
  <si>
    <t>Betegnelse</t>
  </si>
  <si>
    <t xml:space="preserve">Average Bond Yield, rentegennemsnit, hentes sidste børsdag i måneden fra nasdaqomxnordic.com, under Obligationer/Danmark/Rentegennemsnit
</t>
  </si>
  <si>
    <t>DST PRIS111: Forbrugerprisindeks - 00. I ALT. Forbrugerprisindeks (2015=100) efter enhed, varegruppe og tid.</t>
  </si>
  <si>
    <t>Middel År</t>
  </si>
  <si>
    <t>Nord Pool, www.nordpoolgroup.com</t>
  </si>
  <si>
    <t>Nasdaq, www.nasdaqomxnordic.com</t>
  </si>
  <si>
    <t>Danmarks Statistik, www.statistikbanken.dk</t>
  </si>
  <si>
    <t>Day-Ahead Prices (spotmarkedspriser), Middelværdi af DK1 og DK2 (månedlig, DKK/MWh), hentes fra https://www.nordpoolgroup.com/ under Nord Pool Day-Ahead/Prices</t>
  </si>
  <si>
    <t>NOTER</t>
  </si>
  <si>
    <t>DST PRIS1115.87, Køretøjer og dele dertil, i alt. Prisindeks for indenlandsk vareforsyning (2015=100) efter enhed,
varegruppe og tid</t>
  </si>
  <si>
    <t>SBLON1: Virksomheder og organisationer. TOT Erhverv i alt. Standardberegnet lønindeks (2016=100) efter branche (DB07), sektor og enhed</t>
  </si>
  <si>
    <r>
      <t>Løn</t>
    </r>
    <r>
      <rPr>
        <vertAlign val="superscript"/>
        <sz val="10"/>
        <rFont val="Arial"/>
        <family val="2"/>
      </rPr>
      <t>1, 2)</t>
    </r>
  </si>
  <si>
    <t>ILON12 H Transport er den 31. januar 2024 erstattet med SBLON1, Sektorer i alt, TOT Erhverv i alt</t>
  </si>
  <si>
    <t>SBLON1, Sektorer i alt, TOT Erhverv i alt er den 7. juni 2024 erstattet med SBLON1, Virksomheder og organisationer, TOT Erhverv i alt</t>
  </si>
  <si>
    <t>Kolonne1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</si>
</sst>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0.0%"/>
    <numFmt numFmtId="167" formatCode="_ * #,##0.0_ ;_ * \-#,##0.0_ ;_ * &quot;-&quot;??_ ;_ @_ 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i/>
      <sz val="12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Down">
        <fgColor rgb="FFFF0000"/>
        <bgColor theme="0"/>
      </patternFill>
    </fill>
    <fill>
      <patternFill patternType="solid">
        <fgColor rgb="FFFFCDCD"/>
        <bgColor rgb="FFF4E1E0"/>
      </patternFill>
    </fill>
    <fill>
      <patternFill patternType="solid">
        <fgColor rgb="FFFFCDCD"/>
        <bgColor rgb="FFFF0000"/>
      </patternFill>
    </fill>
    <fill>
      <patternFill patternType="lightDown">
        <fgColor rgb="FFFF000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8" fillId="0" borderId="0" applyNumberFormat="0" applyBorder="0" applyAlignment="0"/>
    <xf numFmtId="0" fontId="20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9" fontId="4" fillId="0" borderId="0" xfId="0" applyNumberFormat="1" applyFont="1"/>
    <xf numFmtId="0" fontId="8" fillId="0" borderId="0" xfId="0" applyFont="1"/>
    <xf numFmtId="0" fontId="7" fillId="0" borderId="0" xfId="0" applyFont="1"/>
    <xf numFmtId="0" fontId="9" fillId="0" borderId="0" xfId="0" applyFont="1"/>
    <xf numFmtId="165" fontId="0" fillId="0" borderId="0" xfId="0" applyNumberFormat="1"/>
    <xf numFmtId="0" fontId="9" fillId="0" borderId="1" xfId="0" applyFont="1" applyBorder="1"/>
    <xf numFmtId="0" fontId="0" fillId="0" borderId="1" xfId="0" applyBorder="1"/>
    <xf numFmtId="0" fontId="9" fillId="0" borderId="2" xfId="0" applyFont="1" applyBorder="1"/>
    <xf numFmtId="0" fontId="0" fillId="0" borderId="2" xfId="0" applyBorder="1"/>
    <xf numFmtId="0" fontId="7" fillId="0" borderId="2" xfId="0" applyFont="1" applyBorder="1"/>
    <xf numFmtId="165" fontId="7" fillId="0" borderId="2" xfId="0" applyNumberFormat="1" applyFont="1" applyBorder="1"/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3" xfId="0" applyFont="1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4" xfId="0" applyBorder="1"/>
    <xf numFmtId="165" fontId="11" fillId="0" borderId="0" xfId="0" applyNumberFormat="1" applyFont="1" applyAlignment="1">
      <alignment horizontal="center"/>
    </xf>
    <xf numFmtId="165" fontId="7" fillId="0" borderId="0" xfId="0" applyNumberFormat="1" applyFont="1"/>
    <xf numFmtId="0" fontId="10" fillId="0" borderId="0" xfId="0" applyFont="1"/>
    <xf numFmtId="166" fontId="0" fillId="0" borderId="0" xfId="0" applyNumberFormat="1"/>
    <xf numFmtId="166" fontId="0" fillId="0" borderId="1" xfId="0" applyNumberFormat="1" applyBorder="1"/>
    <xf numFmtId="166" fontId="0" fillId="0" borderId="3" xfId="0" applyNumberFormat="1" applyBorder="1"/>
    <xf numFmtId="166" fontId="4" fillId="0" borderId="0" xfId="0" applyNumberFormat="1" applyFont="1"/>
    <xf numFmtId="166" fontId="7" fillId="0" borderId="1" xfId="0" applyNumberFormat="1" applyFont="1" applyBorder="1"/>
    <xf numFmtId="165" fontId="7" fillId="0" borderId="3" xfId="0" applyNumberFormat="1" applyFont="1" applyBorder="1"/>
    <xf numFmtId="165" fontId="11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165" fontId="7" fillId="0" borderId="1" xfId="0" applyNumberFormat="1" applyFont="1" applyBorder="1"/>
    <xf numFmtId="165" fontId="7" fillId="0" borderId="4" xfId="0" applyNumberFormat="1" applyFont="1" applyBorder="1"/>
    <xf numFmtId="166" fontId="7" fillId="0" borderId="0" xfId="0" applyNumberFormat="1" applyFont="1"/>
    <xf numFmtId="166" fontId="7" fillId="0" borderId="2" xfId="0" applyNumberFormat="1" applyFont="1" applyBorder="1"/>
    <xf numFmtId="0" fontId="0" fillId="0" borderId="0" xfId="0" applyAlignment="1">
      <alignment vertical="top"/>
    </xf>
    <xf numFmtId="166" fontId="7" fillId="0" borderId="4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1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5" xfId="0" applyBorder="1"/>
    <xf numFmtId="165" fontId="0" fillId="0" borderId="5" xfId="0" applyNumberFormat="1" applyBorder="1"/>
    <xf numFmtId="0" fontId="0" fillId="3" borderId="5" xfId="0" applyFill="1" applyBorder="1"/>
    <xf numFmtId="165" fontId="0" fillId="2" borderId="5" xfId="0" applyNumberFormat="1" applyFill="1" applyBorder="1"/>
    <xf numFmtId="167" fontId="0" fillId="0" borderId="5" xfId="1" applyNumberFormat="1" applyFont="1" applyBorder="1"/>
    <xf numFmtId="0" fontId="4" fillId="0" borderId="5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vertical="top"/>
    </xf>
    <xf numFmtId="0" fontId="0" fillId="4" borderId="0" xfId="0" applyFill="1"/>
    <xf numFmtId="0" fontId="20" fillId="0" borderId="0" xfId="10"/>
    <xf numFmtId="166" fontId="2" fillId="0" borderId="1" xfId="0" applyNumberFormat="1" applyFont="1" applyBorder="1"/>
    <xf numFmtId="0" fontId="0" fillId="0" borderId="0" xfId="0" applyAlignment="1">
      <alignment horizontal="center" vertical="top"/>
    </xf>
    <xf numFmtId="165" fontId="8" fillId="5" borderId="0" xfId="0" applyNumberFormat="1" applyFont="1" applyFill="1"/>
    <xf numFmtId="165" fontId="19" fillId="5" borderId="0" xfId="1" applyNumberFormat="1" applyFont="1" applyFill="1" applyBorder="1" applyAlignment="1">
      <alignment horizontal="center"/>
    </xf>
    <xf numFmtId="165" fontId="8" fillId="5" borderId="1" xfId="0" applyNumberFormat="1" applyFont="1" applyFill="1" applyBorder="1"/>
    <xf numFmtId="165" fontId="19" fillId="5" borderId="1" xfId="1" applyNumberFormat="1" applyFont="1" applyFill="1" applyBorder="1" applyAlignment="1">
      <alignment horizontal="center"/>
    </xf>
    <xf numFmtId="165" fontId="8" fillId="5" borderId="3" xfId="0" applyNumberFormat="1" applyFont="1" applyFill="1" applyBorder="1"/>
    <xf numFmtId="165" fontId="19" fillId="5" borderId="3" xfId="1" applyNumberFormat="1" applyFont="1" applyFill="1" applyBorder="1" applyAlignment="1">
      <alignment horizontal="center"/>
    </xf>
    <xf numFmtId="165" fontId="8" fillId="5" borderId="2" xfId="0" applyNumberFormat="1" applyFont="1" applyFill="1" applyBorder="1"/>
    <xf numFmtId="0" fontId="13" fillId="6" borderId="0" xfId="0" applyFont="1" applyFill="1"/>
    <xf numFmtId="166" fontId="0" fillId="6" borderId="1" xfId="0" applyNumberFormat="1" applyFill="1" applyBorder="1"/>
    <xf numFmtId="166" fontId="0" fillId="6" borderId="2" xfId="0" applyNumberFormat="1" applyFill="1" applyBorder="1"/>
    <xf numFmtId="166" fontId="0" fillId="6" borderId="0" xfId="0" applyNumberFormat="1" applyFill="1"/>
    <xf numFmtId="166" fontId="7" fillId="6" borderId="1" xfId="0" applyNumberFormat="1" applyFont="1" applyFill="1" applyBorder="1"/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165" fontId="2" fillId="6" borderId="2" xfId="0" applyNumberFormat="1" applyFont="1" applyFill="1" applyBorder="1"/>
    <xf numFmtId="166" fontId="2" fillId="6" borderId="2" xfId="0" applyNumberFormat="1" applyFont="1" applyFill="1" applyBorder="1"/>
    <xf numFmtId="166" fontId="2" fillId="6" borderId="0" xfId="0" applyNumberFormat="1" applyFont="1" applyFill="1"/>
    <xf numFmtId="165" fontId="2" fillId="6" borderId="0" xfId="0" applyNumberFormat="1" applyFont="1" applyFill="1"/>
    <xf numFmtId="166" fontId="2" fillId="0" borderId="0" xfId="0" applyNumberFormat="1" applyFont="1"/>
    <xf numFmtId="166" fontId="0" fillId="6" borderId="3" xfId="0" applyNumberFormat="1" applyFill="1" applyBorder="1"/>
    <xf numFmtId="0" fontId="22" fillId="0" borderId="0" xfId="0" applyFont="1" applyFill="1"/>
    <xf numFmtId="0" fontId="22" fillId="0" borderId="1" xfId="0" applyFont="1" applyFill="1" applyBorder="1"/>
    <xf numFmtId="0" fontId="22" fillId="0" borderId="2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7" fillId="0" borderId="2" xfId="0" applyFont="1" applyFill="1" applyBorder="1"/>
    <xf numFmtId="0" fontId="22" fillId="0" borderId="0" xfId="0" applyFont="1" applyFill="1" applyBorder="1"/>
    <xf numFmtId="0" fontId="0" fillId="0" borderId="0" xfId="0" applyFill="1" applyBorder="1"/>
    <xf numFmtId="165" fontId="2" fillId="6" borderId="3" xfId="0" applyNumberFormat="1" applyFont="1" applyFill="1" applyBorder="1"/>
    <xf numFmtId="166" fontId="2" fillId="6" borderId="3" xfId="0" applyNumberFormat="1" applyFont="1" applyFill="1" applyBorder="1"/>
    <xf numFmtId="166" fontId="2" fillId="7" borderId="0" xfId="0" applyNumberFormat="1" applyFont="1" applyFill="1" applyAlignment="1">
      <alignment horizontal="center"/>
    </xf>
    <xf numFmtId="0" fontId="2" fillId="0" borderId="0" xfId="0" applyFont="1" applyAlignment="1">
      <alignment horizontal="left" vertical="top" wrapText="1"/>
    </xf>
  </cellXfs>
  <cellStyles count="11">
    <cellStyle name="Komma" xfId="1" builtinId="3"/>
    <cellStyle name="Komma 2" xfId="2" xr:uid="{00000000-0005-0000-0000-000001000000}"/>
    <cellStyle name="Komma 2 2" xfId="7" xr:uid="{00000000-0005-0000-0000-000002000000}"/>
    <cellStyle name="Link" xfId="10" builtinId="8"/>
    <cellStyle name="Link 2" xfId="3" xr:uid="{00000000-0005-0000-0000-000003000000}"/>
    <cellStyle name="Link 3" xfId="4" xr:uid="{00000000-0005-0000-0000-000004000000}"/>
    <cellStyle name="Normal" xfId="0" builtinId="0"/>
    <cellStyle name="Normal 2" xfId="5" xr:uid="{00000000-0005-0000-0000-000006000000}"/>
    <cellStyle name="Normal 2 2" xfId="8" xr:uid="{00000000-0005-0000-0000-000007000000}"/>
    <cellStyle name="Normal 3" xfId="6" xr:uid="{00000000-0005-0000-0000-000008000000}"/>
    <cellStyle name="Normal 4" xfId="9" xr:uid="{00000000-0005-0000-0000-000009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numFmt numFmtId="166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family val="2"/>
        <scheme val="none"/>
      </font>
    </dxf>
    <dxf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i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0.0"/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mruColors>
      <color rgb="FFFFCDCD"/>
      <color rgb="FFF4E1E0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47626</xdr:rowOff>
    </xdr:from>
    <xdr:to>
      <xdr:col>4</xdr:col>
      <xdr:colOff>339097</xdr:colOff>
      <xdr:row>30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100: </a:t>
          </a:r>
          <a:r>
            <a:rPr lang="da-DK" sz="1000" b="0" i="0" baseline="0">
              <a:effectLst/>
              <a:latin typeface="+mn-lt"/>
              <a:ea typeface="+mn-ea"/>
              <a:cs typeface="+mn-cs"/>
            </a:rPr>
            <a:t>august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delindeks for løn x 71,9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delinedks for el x 4,7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delinekd for forbrugerpriser x 11,3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41</xdr:row>
      <xdr:rowOff>104775</xdr:rowOff>
    </xdr:from>
    <xdr:to>
      <xdr:col>4</xdr:col>
      <xdr:colOff>331469</xdr:colOff>
      <xdr:row>52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august 2023.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drivmiddel,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30</xdr:row>
      <xdr:rowOff>104775</xdr:rowOff>
    </xdr:from>
    <xdr:to>
      <xdr:col>4</xdr:col>
      <xdr:colOff>331471</xdr:colOff>
      <xdr:row>41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269A4A5-CD71-4ABA-91A4-CE5EB5F01A9D}" name="Tabel625" displayName="Tabel625" ref="A3:I87" totalsRowShown="0" headerRowDxfId="26">
  <autoFilter ref="A3:I87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EE01E223-940B-4450-8A43-DB3ED98F3F02}" name="År"/>
    <tableColumn id="2" xr3:uid="{14E3AFA8-9DAD-4929-ACA8-30E9D8E90AD2}" name="Måned"/>
    <tableColumn id="11" xr3:uid="{35DDEE19-C19E-41AE-B2A9-21153DF9919D}" name="Løn" dataDxfId="25"/>
    <tableColumn id="12" xr3:uid="{12E826E7-9113-466A-97ED-62AF52498558}" name="El" dataDxfId="24"/>
    <tableColumn id="13" xr3:uid="{0B0CAD71-572B-4A01-AF28-7CBB6E5FD59E}" name="Forbrug" dataDxfId="23"/>
    <tableColumn id="14" xr3:uid="{E897085D-2D14-4FEE-9888-1838999549D8}" name="Maskiner" dataDxfId="22"/>
    <tableColumn id="7" xr3:uid="{88E483FF-D256-40C6-A54E-A5CB24CC2301}" name="Rente"/>
    <tableColumn id="8" xr3:uid="{528EF69F-A9AD-407A-B2C6-8E357F1E085E}" name="Indeks" dataDxfId="21" dataCellStyle="Komma">
      <calculatedColumnFormula>100+((C4-$C$47)/$C$47*100*$C$2)+((D4-$D$47)/$D$47*100*$D$2)+((E4-$E$47)/$E$47*100*$E$2)+((F4-$F$47)/$F$47*100*$F$2)+((G4-$G$47)/$G$47*100*$G$2)</calculatedColumnFormula>
    </tableColumn>
    <tableColumn id="10" xr3:uid="{F30DAEC4-92BF-46A4-81D6-5982E29A6C5F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C015F8-6DA6-4649-A0A2-F2846317B3EF}" name="Tabel73" displayName="Tabel73" ref="A3:H87" totalsRowShown="0" headerRowDxfId="20" dataDxfId="19">
  <autoFilter ref="A3:H8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83C1E1C0-9DBF-4543-A166-37590170BDE1}" name="År" dataDxfId="18"/>
    <tableColumn id="2" xr3:uid="{9F297768-ACF4-4D66-8F23-54E229EADDA3}" name="Måned"/>
    <tableColumn id="3" xr3:uid="{B8CF47C1-67D0-4F75-90AF-99D5184CE191}" name="Løn" dataDxfId="17">
      <calculatedColumnFormula>(Indeks!C4/Indeks!$C$47*Indeks!$C$2)/Indeks!H4*100</calculatedColumnFormula>
    </tableColumn>
    <tableColumn id="4" xr3:uid="{674503F6-24B4-434C-9E50-6D78AB2BA674}" name="El" dataDxfId="16">
      <calculatedColumnFormula>(Indeks!D4/Indeks!$D$47*Indeks!$D$2)/Indeks!H4*100</calculatedColumnFormula>
    </tableColumn>
    <tableColumn id="5" xr3:uid="{72A3CB4A-9506-42B4-B2B1-81D3065AD928}" name="Forbrug" dataDxfId="15">
      <calculatedColumnFormula>(Indeks!E4/Indeks!$E$47*Indeks!$E$2)/Indeks!H4*100</calculatedColumnFormula>
    </tableColumn>
    <tableColumn id="6" xr3:uid="{E1D45E48-A48B-4464-A8CF-643C14843DDC}" name="Maskiner" dataDxfId="14">
      <calculatedColumnFormula>(Indeks!F4/Indeks!$F$47*Indeks!$F$2)/Indeks!H4*100</calculatedColumnFormula>
    </tableColumn>
    <tableColumn id="7" xr3:uid="{8B0512E7-F05D-4660-B152-59EAC035BE4A}" name="Rente" dataDxfId="13">
      <calculatedColumnFormula>(Indeks!G4/Indeks!$G$47*Indeks!$G$2)/Indeks!H4*100</calculatedColumnFormula>
    </tableColumn>
    <tableColumn id="8" xr3:uid="{68D62DC8-51B5-44F8-9C86-526D37CDB1B7}" name="I alt" dataDxfId="12">
      <calculatedColumnFormula>SUM(C4:G4)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E3AD6-EC64-420E-A2FC-B8EC554CF47C}" name="Tabel204" displayName="Tabel204" ref="A2:I86" totalsRowShown="0" headerRowDxfId="11" dataDxfId="10" tableBorderDxfId="9">
  <autoFilter ref="A2:I86" xr:uid="{00000000-0009-0000-0100-000014000000}">
    <filterColumn colId="0">
      <filters>
        <filter val="2023"/>
        <filter val="2024"/>
        <filter val="2025"/>
        <filter val="2026"/>
      </filters>
    </filterColumn>
  </autoFilter>
  <tableColumns count="9">
    <tableColumn id="1" xr3:uid="{696F1340-87CE-4047-A922-A67A53B56E88}" name="År" dataDxfId="8">
      <calculatedColumnFormula>A2</calculatedColumnFormula>
    </tableColumn>
    <tableColumn id="2" xr3:uid="{E578A36A-1AB9-420A-9DBD-48C85D30BA1E}" name="Måned" dataDxfId="7"/>
    <tableColumn id="3" xr3:uid="{F28A48DC-9910-4FFC-BA58-67C2321BA859}" name="Indeks" dataDxfId="6"/>
    <tableColumn id="4" xr3:uid="{B2825EA1-2A37-4645-892B-6EE76C62DB01}" name="∆ Måned" dataDxfId="5">
      <calculatedColumnFormula>(C3-C2)/C2</calculatedColumnFormula>
    </tableColumn>
    <tableColumn id="5" xr3:uid="{D44EF054-2DC9-4EC5-8B94-7ABCE3224353}" name="∆ Kvartal" dataDxfId="4"/>
    <tableColumn id="9" xr3:uid="{F100A954-6AAB-47BD-A4BE-4EF79A07A8DF}" name="∆ Halvår" dataDxfId="3"/>
    <tableColumn id="6" xr3:uid="{6663FDC5-E354-4483-9F74-CADD8299CAA0}" name="∆ År" dataDxfId="2"/>
    <tableColumn id="7" xr3:uid="{832C524D-A3EB-4B9A-BB44-68B788ECF262}" name="Middel År" dataDxfId="1"/>
    <tableColumn id="8" xr3:uid="{7D017788-8690-4477-AD87-127C72E60811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4F498-5D0E-44CF-AAE9-35E1F19B926B}">
  <sheetPr codeName="Ark10">
    <pageSetUpPr fitToPage="1"/>
  </sheetPr>
  <dimension ref="A1:I87"/>
  <sheetViews>
    <sheetView tabSelected="1" view="pageBreakPreview" zoomScaleNormal="100" zoomScaleSheetLayoutView="100" workbookViewId="0">
      <pane xSplit="2" ySplit="3" topLeftCell="C58" activePane="bottomRight" state="frozen"/>
      <selection activeCell="D62" sqref="D62:H62"/>
      <selection pane="topRight" activeCell="D62" sqref="D62:H62"/>
      <selection pane="bottomLeft" activeCell="D62" sqref="D62:H62"/>
      <selection pane="bottomRight" activeCell="C64" sqref="C64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customWidth="1"/>
    <col min="5" max="5" width="10.140625" customWidth="1"/>
    <col min="6" max="6" width="11.140625" customWidth="1"/>
    <col min="7" max="7" width="8.140625" customWidth="1"/>
    <col min="8" max="8" width="10.42578125" style="18" customWidth="1"/>
    <col min="9" max="9" width="22.85546875" customWidth="1"/>
  </cols>
  <sheetData>
    <row r="1" spans="1:9" ht="21" customHeight="1" x14ac:dyDescent="0.3">
      <c r="A1" s="15"/>
      <c r="C1" s="2"/>
      <c r="I1" s="66" t="s">
        <v>28</v>
      </c>
    </row>
    <row r="2" spans="1:9" x14ac:dyDescent="0.2">
      <c r="A2" t="s">
        <v>56</v>
      </c>
      <c r="B2" s="2" t="s">
        <v>25</v>
      </c>
      <c r="C2" s="26">
        <v>0.71899999999999997</v>
      </c>
      <c r="D2" s="26">
        <v>4.7E-2</v>
      </c>
      <c r="E2" s="26">
        <v>0.113</v>
      </c>
      <c r="F2" s="26">
        <v>9.6000000000000002E-2</v>
      </c>
      <c r="G2" s="26">
        <v>2.5000000000000001E-2</v>
      </c>
      <c r="H2" s="26"/>
    </row>
    <row r="3" spans="1:9" ht="16.5" thickBot="1" x14ac:dyDescent="0.3">
      <c r="A3" s="41" t="s">
        <v>1</v>
      </c>
      <c r="B3" s="41" t="s">
        <v>2</v>
      </c>
      <c r="C3" s="41" t="s">
        <v>3</v>
      </c>
      <c r="D3" s="41" t="s">
        <v>57</v>
      </c>
      <c r="E3" s="41" t="s">
        <v>4</v>
      </c>
      <c r="F3" s="41" t="s">
        <v>5</v>
      </c>
      <c r="G3" s="41" t="s">
        <v>6</v>
      </c>
      <c r="H3" s="42" t="s">
        <v>0</v>
      </c>
      <c r="I3" s="43" t="s">
        <v>37</v>
      </c>
    </row>
    <row r="4" spans="1:9" ht="15.75" hidden="1" thickBot="1" x14ac:dyDescent="0.25">
      <c r="A4" s="2">
        <v>2020</v>
      </c>
      <c r="B4" s="45" t="s">
        <v>7</v>
      </c>
      <c r="C4" s="37">
        <v>106.2</v>
      </c>
      <c r="D4" s="37">
        <v>315.45499999999998</v>
      </c>
      <c r="E4" s="37">
        <v>103.1</v>
      </c>
      <c r="F4" s="37">
        <v>103.9</v>
      </c>
      <c r="G4" s="37">
        <v>0.23</v>
      </c>
      <c r="H4" s="20">
        <f t="shared" ref="H4:H35" si="0">100+((C4-$C$47)/$C$47*100*$C$2)+((D4-$D$47)/$D$47*100*$D$2)+((E4-$E$47)/$E$47*100*$E$2)+((F4-$F$47)/$F$47*100*$F$2)+((G4-$G$47)/$G$47*100*$G$2)</f>
        <v>85.961651027639618</v>
      </c>
    </row>
    <row r="5" spans="1:9" ht="15.75" hidden="1" thickBot="1" x14ac:dyDescent="0.25">
      <c r="A5" s="6">
        <f>A4</f>
        <v>2020</v>
      </c>
      <c r="B5" t="s">
        <v>8</v>
      </c>
      <c r="C5" s="37">
        <v>106.2</v>
      </c>
      <c r="D5" s="37">
        <v>259.23500000000001</v>
      </c>
      <c r="E5" s="37">
        <v>102.9</v>
      </c>
      <c r="F5" s="37">
        <v>104</v>
      </c>
      <c r="G5" s="37">
        <v>0.36</v>
      </c>
      <c r="H5" s="20">
        <f t="shared" si="0"/>
        <v>85.652384892807063</v>
      </c>
    </row>
    <row r="6" spans="1:9" ht="15.75" hidden="1" thickBot="1" x14ac:dyDescent="0.25">
      <c r="A6" s="8">
        <f t="shared" ref="A6:A15" si="1">A5</f>
        <v>2020</v>
      </c>
      <c r="B6" s="9" t="s">
        <v>9</v>
      </c>
      <c r="C6" s="38">
        <v>106.2</v>
      </c>
      <c r="D6" s="38">
        <v>195.70999999999998</v>
      </c>
      <c r="E6" s="38">
        <v>103</v>
      </c>
      <c r="F6" s="38">
        <v>104.9</v>
      </c>
      <c r="G6" s="38">
        <v>0.28999999999999998</v>
      </c>
      <c r="H6" s="40">
        <f t="shared" si="0"/>
        <v>85.248910345176682</v>
      </c>
    </row>
    <row r="7" spans="1:9" ht="15.75" hidden="1" thickBot="1" x14ac:dyDescent="0.25">
      <c r="A7" s="6">
        <f t="shared" si="1"/>
        <v>2020</v>
      </c>
      <c r="B7" t="s">
        <v>10</v>
      </c>
      <c r="C7" s="37">
        <v>107.2</v>
      </c>
      <c r="D7" s="37">
        <v>135.995</v>
      </c>
      <c r="E7" s="37">
        <v>103.6</v>
      </c>
      <c r="F7" s="37">
        <v>105</v>
      </c>
      <c r="G7" s="37">
        <v>0.1</v>
      </c>
      <c r="H7" s="20">
        <f t="shared" si="0"/>
        <v>85.393694287836794</v>
      </c>
    </row>
    <row r="8" spans="1:9" ht="15.75" hidden="1" thickBot="1" x14ac:dyDescent="0.25">
      <c r="A8" s="6">
        <f t="shared" si="1"/>
        <v>2020</v>
      </c>
      <c r="B8" t="s">
        <v>11</v>
      </c>
      <c r="C8" s="37">
        <v>107.2</v>
      </c>
      <c r="D8" s="37">
        <v>142.98500000000001</v>
      </c>
      <c r="E8" s="37">
        <v>103.3</v>
      </c>
      <c r="F8" s="37">
        <v>105.2</v>
      </c>
      <c r="G8" s="37">
        <v>0.45</v>
      </c>
      <c r="H8" s="20">
        <f t="shared" si="0"/>
        <v>85.665226457327009</v>
      </c>
    </row>
    <row r="9" spans="1:9" ht="15.75" hidden="1" thickBot="1" x14ac:dyDescent="0.25">
      <c r="A9" s="8">
        <f t="shared" si="1"/>
        <v>2020</v>
      </c>
      <c r="B9" s="9" t="s">
        <v>12</v>
      </c>
      <c r="C9" s="38">
        <v>107.2</v>
      </c>
      <c r="D9" s="38">
        <v>119</v>
      </c>
      <c r="E9" s="38">
        <v>103.2</v>
      </c>
      <c r="F9" s="38">
        <v>105.2</v>
      </c>
      <c r="G9" s="38">
        <v>0.35</v>
      </c>
      <c r="H9" s="40">
        <f t="shared" si="0"/>
        <v>85.42321247537889</v>
      </c>
    </row>
    <row r="10" spans="1:9" ht="15.75" hidden="1" thickBot="1" x14ac:dyDescent="0.25">
      <c r="A10" s="6">
        <f t="shared" si="1"/>
        <v>2020</v>
      </c>
      <c r="B10" t="s">
        <v>27</v>
      </c>
      <c r="C10" s="37">
        <v>107.2</v>
      </c>
      <c r="D10" s="37">
        <v>130.88999999999999</v>
      </c>
      <c r="E10" s="37">
        <v>103.1</v>
      </c>
      <c r="F10" s="37">
        <v>105.3</v>
      </c>
      <c r="G10" s="37">
        <v>0.23</v>
      </c>
      <c r="H10" s="20">
        <f t="shared" si="0"/>
        <v>85.42156411879121</v>
      </c>
    </row>
    <row r="11" spans="1:9" ht="15.75" hidden="1" thickBot="1" x14ac:dyDescent="0.25">
      <c r="A11" s="6">
        <f t="shared" si="1"/>
        <v>2020</v>
      </c>
      <c r="B11" t="s">
        <v>13</v>
      </c>
      <c r="C11" s="37">
        <v>107.2</v>
      </c>
      <c r="D11" s="37">
        <v>209.11</v>
      </c>
      <c r="E11" s="37">
        <v>103.2</v>
      </c>
      <c r="F11" s="37">
        <v>105.5</v>
      </c>
      <c r="G11" s="37">
        <v>0.22</v>
      </c>
      <c r="H11" s="20">
        <f t="shared" si="0"/>
        <v>85.976717613182871</v>
      </c>
    </row>
    <row r="12" spans="1:9" ht="15.75" hidden="1" thickBot="1" x14ac:dyDescent="0.25">
      <c r="A12" s="8">
        <f t="shared" si="1"/>
        <v>2020</v>
      </c>
      <c r="B12" s="9" t="s">
        <v>14</v>
      </c>
      <c r="C12" s="38">
        <v>107.2</v>
      </c>
      <c r="D12" s="38">
        <v>188.07</v>
      </c>
      <c r="E12" s="38">
        <v>104</v>
      </c>
      <c r="F12" s="38">
        <v>105.7</v>
      </c>
      <c r="G12" s="38">
        <v>0.17</v>
      </c>
      <c r="H12" s="40">
        <f t="shared" si="0"/>
        <v>85.891726827212523</v>
      </c>
    </row>
    <row r="13" spans="1:9" ht="15.75" hidden="1" thickBot="1" x14ac:dyDescent="0.25">
      <c r="A13" s="6">
        <f t="shared" si="1"/>
        <v>2020</v>
      </c>
      <c r="B13" t="s">
        <v>15</v>
      </c>
      <c r="C13" s="37">
        <v>108.6</v>
      </c>
      <c r="D13" s="37">
        <v>280.96000000000004</v>
      </c>
      <c r="E13" s="37">
        <v>103.6</v>
      </c>
      <c r="F13" s="37">
        <v>106</v>
      </c>
      <c r="G13" s="37">
        <v>0.22</v>
      </c>
      <c r="H13" s="20">
        <f t="shared" si="0"/>
        <v>87.411458825324701</v>
      </c>
    </row>
    <row r="14" spans="1:9" ht="15.75" hidden="1" thickBot="1" x14ac:dyDescent="0.25">
      <c r="A14" s="6">
        <f t="shared" si="1"/>
        <v>2020</v>
      </c>
      <c r="B14" t="s">
        <v>16</v>
      </c>
      <c r="C14" s="37">
        <v>108.6</v>
      </c>
      <c r="D14" s="37">
        <v>290.40499999999997</v>
      </c>
      <c r="E14" s="37">
        <v>103.5</v>
      </c>
      <c r="F14" s="37">
        <v>105.9</v>
      </c>
      <c r="G14" s="37">
        <v>0.15</v>
      </c>
      <c r="H14" s="20">
        <f t="shared" si="0"/>
        <v>87.41133946578887</v>
      </c>
    </row>
    <row r="15" spans="1:9" ht="15.75" hidden="1" thickBot="1" x14ac:dyDescent="0.25">
      <c r="A15" s="16">
        <f t="shared" si="1"/>
        <v>2020</v>
      </c>
      <c r="B15" s="17" t="s">
        <v>17</v>
      </c>
      <c r="C15" s="39">
        <v>108.6</v>
      </c>
      <c r="D15" s="39">
        <v>195.76499999999999</v>
      </c>
      <c r="E15" s="39">
        <v>103.7</v>
      </c>
      <c r="F15" s="39">
        <v>105.7</v>
      </c>
      <c r="G15" s="39">
        <v>0.08</v>
      </c>
      <c r="H15" s="29">
        <f t="shared" si="0"/>
        <v>86.718455412199262</v>
      </c>
      <c r="I15" s="17"/>
    </row>
    <row r="16" spans="1:9" ht="15.75" hidden="1" thickBot="1" x14ac:dyDescent="0.25">
      <c r="A16" s="2">
        <v>2021</v>
      </c>
      <c r="B16" s="45" t="s">
        <v>7</v>
      </c>
      <c r="C16" s="37">
        <v>108.5</v>
      </c>
      <c r="D16" s="37">
        <v>221.39000000000001</v>
      </c>
      <c r="E16" s="37">
        <v>103.6</v>
      </c>
      <c r="F16" s="37">
        <v>106.1</v>
      </c>
      <c r="G16" s="37">
        <v>0.15</v>
      </c>
      <c r="H16" s="20">
        <f t="shared" si="0"/>
        <v>86.901406848776475</v>
      </c>
    </row>
    <row r="17" spans="1:9" ht="15.75" hidden="1" thickBot="1" x14ac:dyDescent="0.25">
      <c r="A17" s="6">
        <f>A16</f>
        <v>2021</v>
      </c>
      <c r="B17" t="s">
        <v>8</v>
      </c>
      <c r="C17" s="37">
        <v>108.5</v>
      </c>
      <c r="D17" s="37">
        <v>274.48</v>
      </c>
      <c r="E17" s="37">
        <v>103.4</v>
      </c>
      <c r="F17" s="37">
        <v>105.8</v>
      </c>
      <c r="G17" s="37">
        <v>-0.01</v>
      </c>
      <c r="H17" s="20">
        <f t="shared" si="0"/>
        <v>87.114470200877122</v>
      </c>
    </row>
    <row r="18" spans="1:9" ht="15.75" hidden="1" thickBot="1" x14ac:dyDescent="0.25">
      <c r="A18" s="8">
        <f t="shared" ref="A18:A27" si="2">A17</f>
        <v>2021</v>
      </c>
      <c r="B18" s="9" t="s">
        <v>9</v>
      </c>
      <c r="C18" s="38">
        <v>108.5</v>
      </c>
      <c r="D18" s="38">
        <v>375.90499999999997</v>
      </c>
      <c r="E18" s="38">
        <v>103.6</v>
      </c>
      <c r="F18" s="38">
        <v>106.9</v>
      </c>
      <c r="G18" s="38">
        <v>0.14000000000000001</v>
      </c>
      <c r="H18" s="40">
        <f t="shared" si="0"/>
        <v>88.017009681278225</v>
      </c>
    </row>
    <row r="19" spans="1:9" ht="15.75" hidden="1" thickBot="1" x14ac:dyDescent="0.25">
      <c r="A19" s="6">
        <f t="shared" si="2"/>
        <v>2021</v>
      </c>
      <c r="B19" t="s">
        <v>10</v>
      </c>
      <c r="C19" s="37">
        <v>109.5</v>
      </c>
      <c r="D19" s="37">
        <v>378.56500000000005</v>
      </c>
      <c r="E19" s="37">
        <v>104.2</v>
      </c>
      <c r="F19" s="37">
        <v>107.1</v>
      </c>
      <c r="G19" s="37">
        <v>0.33</v>
      </c>
      <c r="H19" s="20">
        <f t="shared" si="0"/>
        <v>88.854972178943243</v>
      </c>
    </row>
    <row r="20" spans="1:9" ht="15.75" hidden="1" thickBot="1" x14ac:dyDescent="0.25">
      <c r="A20" s="6">
        <f t="shared" si="2"/>
        <v>2021</v>
      </c>
      <c r="B20" t="s">
        <v>11</v>
      </c>
      <c r="C20" s="37">
        <v>109.5</v>
      </c>
      <c r="D20" s="37">
        <v>341.26</v>
      </c>
      <c r="E20" s="37">
        <v>104.3</v>
      </c>
      <c r="F20" s="37">
        <v>107.7</v>
      </c>
      <c r="G20" s="37">
        <v>0.44</v>
      </c>
      <c r="H20" s="20">
        <f t="shared" si="0"/>
        <v>88.729980392567654</v>
      </c>
    </row>
    <row r="21" spans="1:9" ht="15.75" hidden="1" thickBot="1" x14ac:dyDescent="0.25">
      <c r="A21" s="8">
        <f t="shared" si="2"/>
        <v>2021</v>
      </c>
      <c r="B21" s="9" t="s">
        <v>12</v>
      </c>
      <c r="C21" s="38">
        <v>109.5</v>
      </c>
      <c r="D21" s="38">
        <v>356.33000000000004</v>
      </c>
      <c r="E21" s="38">
        <v>104.7</v>
      </c>
      <c r="F21" s="38">
        <v>108</v>
      </c>
      <c r="G21" s="38">
        <v>0.39</v>
      </c>
      <c r="H21" s="40">
        <f t="shared" si="0"/>
        <v>88.861686031644879</v>
      </c>
    </row>
    <row r="22" spans="1:9" ht="15.75" hidden="1" thickBot="1" x14ac:dyDescent="0.25">
      <c r="A22" s="6">
        <f t="shared" si="2"/>
        <v>2021</v>
      </c>
      <c r="B22" t="s">
        <v>27</v>
      </c>
      <c r="C22" s="37">
        <v>109.7</v>
      </c>
      <c r="D22" s="37">
        <v>407.17999999999995</v>
      </c>
      <c r="E22" s="37">
        <v>104.9</v>
      </c>
      <c r="F22" s="37">
        <v>108.2</v>
      </c>
      <c r="G22" s="37">
        <v>0.48</v>
      </c>
      <c r="H22" s="20">
        <f t="shared" si="0"/>
        <v>89.429952500286973</v>
      </c>
    </row>
    <row r="23" spans="1:9" ht="15.75" hidden="1" thickBot="1" x14ac:dyDescent="0.25">
      <c r="A23" s="6">
        <f t="shared" si="2"/>
        <v>2021</v>
      </c>
      <c r="B23" t="s">
        <v>13</v>
      </c>
      <c r="C23" s="37">
        <v>109.7</v>
      </c>
      <c r="D23" s="37">
        <v>547.71500000000003</v>
      </c>
      <c r="E23" s="37">
        <v>105</v>
      </c>
      <c r="F23" s="37">
        <v>108.4</v>
      </c>
      <c r="G23" s="37">
        <v>0.42</v>
      </c>
      <c r="H23" s="20">
        <f t="shared" si="0"/>
        <v>90.378759102546283</v>
      </c>
    </row>
    <row r="24" spans="1:9" ht="15.75" hidden="1" thickBot="1" x14ac:dyDescent="0.25">
      <c r="A24" s="8">
        <f t="shared" si="2"/>
        <v>2021</v>
      </c>
      <c r="B24" s="9" t="s">
        <v>14</v>
      </c>
      <c r="C24" s="38">
        <v>109.7</v>
      </c>
      <c r="D24" s="38">
        <v>600.33000000000004</v>
      </c>
      <c r="E24" s="38">
        <v>105.7</v>
      </c>
      <c r="F24" s="38">
        <v>108.5</v>
      </c>
      <c r="G24" s="38">
        <v>0.37</v>
      </c>
      <c r="H24" s="40">
        <f t="shared" si="0"/>
        <v>90.781604023809336</v>
      </c>
    </row>
    <row r="25" spans="1:9" ht="15.75" hidden="1" thickBot="1" x14ac:dyDescent="0.25">
      <c r="A25" s="6">
        <f t="shared" si="2"/>
        <v>2021</v>
      </c>
      <c r="B25" t="s">
        <v>15</v>
      </c>
      <c r="C25" s="37">
        <v>112.3</v>
      </c>
      <c r="D25" s="37">
        <v>621.54999999999995</v>
      </c>
      <c r="E25" s="37">
        <v>105.5</v>
      </c>
      <c r="F25" s="37">
        <v>108.7</v>
      </c>
      <c r="G25" s="37">
        <v>0.4</v>
      </c>
      <c r="H25" s="20">
        <f t="shared" si="0"/>
        <v>92.548305779744027</v>
      </c>
    </row>
    <row r="26" spans="1:9" ht="15.75" hidden="1" thickBot="1" x14ac:dyDescent="0.25">
      <c r="A26" s="6">
        <f t="shared" si="2"/>
        <v>2021</v>
      </c>
      <c r="B26" t="s">
        <v>16</v>
      </c>
      <c r="C26" s="37">
        <v>112.3</v>
      </c>
      <c r="D26" s="37">
        <v>926.77500000000009</v>
      </c>
      <c r="E26" s="37">
        <v>105.8</v>
      </c>
      <c r="F26" s="37">
        <v>109.3</v>
      </c>
      <c r="G26" s="37">
        <v>0.45</v>
      </c>
      <c r="H26" s="20">
        <f t="shared" si="0"/>
        <v>94.752096546331984</v>
      </c>
    </row>
    <row r="27" spans="1:9" ht="12" hidden="1" customHeight="1" thickBot="1" x14ac:dyDescent="0.25">
      <c r="A27" s="16">
        <f t="shared" si="2"/>
        <v>2021</v>
      </c>
      <c r="B27" s="17" t="s">
        <v>17</v>
      </c>
      <c r="C27" s="39">
        <v>112.3</v>
      </c>
      <c r="D27" s="39">
        <v>831.69</v>
      </c>
      <c r="E27" s="39">
        <v>106.8</v>
      </c>
      <c r="F27" s="39">
        <v>109.8</v>
      </c>
      <c r="G27" s="39">
        <v>0.49</v>
      </c>
      <c r="H27" s="29">
        <f t="shared" si="0"/>
        <v>94.262849645248451</v>
      </c>
      <c r="I27" s="17"/>
    </row>
    <row r="28" spans="1:9" ht="15.75" hidden="1" thickBot="1" x14ac:dyDescent="0.25">
      <c r="A28" s="2">
        <v>2022</v>
      </c>
      <c r="B28" s="45" t="s">
        <v>7</v>
      </c>
      <c r="C28" s="37">
        <v>111.1</v>
      </c>
      <c r="D28" s="37">
        <v>1034.425</v>
      </c>
      <c r="E28" s="37">
        <v>107.1</v>
      </c>
      <c r="F28" s="37">
        <v>109.7</v>
      </c>
      <c r="G28" s="37">
        <v>0.42</v>
      </c>
      <c r="H28" s="20">
        <f t="shared" si="0"/>
        <v>94.887077923590127</v>
      </c>
    </row>
    <row r="29" spans="1:9" ht="15.75" hidden="1" thickBot="1" x14ac:dyDescent="0.25">
      <c r="A29" s="6">
        <f>A28</f>
        <v>2022</v>
      </c>
      <c r="B29" s="45" t="s">
        <v>8</v>
      </c>
      <c r="C29" s="37">
        <v>111.1</v>
      </c>
      <c r="D29" s="37">
        <v>1414.395</v>
      </c>
      <c r="E29" s="37">
        <v>106.6</v>
      </c>
      <c r="F29" s="37">
        <v>110.3</v>
      </c>
      <c r="G29" s="37">
        <v>0.54</v>
      </c>
      <c r="H29" s="20">
        <f t="shared" si="0"/>
        <v>97.573438664958445</v>
      </c>
    </row>
    <row r="30" spans="1:9" ht="15.75" hidden="1" thickBot="1" x14ac:dyDescent="0.25">
      <c r="A30" s="8">
        <f t="shared" ref="A30:A39" si="3">A29</f>
        <v>2022</v>
      </c>
      <c r="B30" s="9" t="s">
        <v>9</v>
      </c>
      <c r="C30" s="38">
        <v>111.1</v>
      </c>
      <c r="D30" s="38">
        <v>854.21</v>
      </c>
      <c r="E30" s="38">
        <v>108.1</v>
      </c>
      <c r="F30" s="38">
        <v>113.2</v>
      </c>
      <c r="G30" s="38">
        <v>0.7</v>
      </c>
      <c r="H30" s="40">
        <f t="shared" si="0"/>
        <v>94.209952536291439</v>
      </c>
    </row>
    <row r="31" spans="1:9" ht="15.75" hidden="1" thickBot="1" x14ac:dyDescent="0.25">
      <c r="A31" s="10">
        <f t="shared" si="3"/>
        <v>2022</v>
      </c>
      <c r="B31" s="11" t="s">
        <v>10</v>
      </c>
      <c r="C31" s="37">
        <v>111.9</v>
      </c>
      <c r="D31" s="37">
        <v>793.97</v>
      </c>
      <c r="E31" s="37">
        <v>109.2</v>
      </c>
      <c r="F31" s="37">
        <v>113.6</v>
      </c>
      <c r="G31" s="37">
        <v>1.04</v>
      </c>
      <c r="H31" s="20">
        <f t="shared" si="0"/>
        <v>94.658676875899189</v>
      </c>
    </row>
    <row r="32" spans="1:9" ht="15.75" hidden="1" thickBot="1" x14ac:dyDescent="0.25">
      <c r="A32" s="6">
        <f t="shared" si="3"/>
        <v>2022</v>
      </c>
      <c r="B32" t="s">
        <v>11</v>
      </c>
      <c r="C32" s="37">
        <v>111.9</v>
      </c>
      <c r="D32" s="37">
        <v>1724.8200000000002</v>
      </c>
      <c r="E32" s="37">
        <v>109.9</v>
      </c>
      <c r="F32" s="37">
        <v>113.8</v>
      </c>
      <c r="G32" s="37">
        <v>1.24</v>
      </c>
      <c r="H32" s="20">
        <f t="shared" si="0"/>
        <v>101.26404657620287</v>
      </c>
    </row>
    <row r="33" spans="1:9" ht="15.75" hidden="1" thickBot="1" x14ac:dyDescent="0.25">
      <c r="A33" s="16">
        <f t="shared" si="3"/>
        <v>2022</v>
      </c>
      <c r="B33" s="17" t="s">
        <v>12</v>
      </c>
      <c r="C33" s="39">
        <v>111.9</v>
      </c>
      <c r="D33" s="39">
        <v>1177.0700000000002</v>
      </c>
      <c r="E33" s="39">
        <v>111.7</v>
      </c>
      <c r="F33" s="39">
        <v>115.9</v>
      </c>
      <c r="G33" s="39">
        <v>1.58</v>
      </c>
      <c r="H33" s="29">
        <f t="shared" si="0"/>
        <v>98.074661861725488</v>
      </c>
    </row>
    <row r="34" spans="1:9" ht="15.75" hidden="1" thickBot="1" x14ac:dyDescent="0.25">
      <c r="A34" s="6">
        <f t="shared" si="3"/>
        <v>2022</v>
      </c>
      <c r="B34" t="s">
        <v>27</v>
      </c>
      <c r="C34" s="37">
        <v>112.5</v>
      </c>
      <c r="D34" s="37">
        <v>1244.42</v>
      </c>
      <c r="E34" s="37">
        <v>112.7</v>
      </c>
      <c r="F34" s="37">
        <v>116.1</v>
      </c>
      <c r="G34" s="37">
        <v>1.84</v>
      </c>
      <c r="H34" s="20">
        <f t="shared" si="0"/>
        <v>99.195837254732439</v>
      </c>
    </row>
    <row r="35" spans="1:9" ht="15.75" hidden="1" thickBot="1" x14ac:dyDescent="0.25">
      <c r="A35" s="6">
        <f t="shared" si="3"/>
        <v>2022</v>
      </c>
      <c r="B35" s="45" t="s">
        <v>13</v>
      </c>
      <c r="C35" s="37">
        <v>112.5</v>
      </c>
      <c r="D35" s="37">
        <v>1590.79</v>
      </c>
      <c r="E35" s="37">
        <v>113.6</v>
      </c>
      <c r="F35" s="37">
        <v>116.6</v>
      </c>
      <c r="G35" s="37">
        <v>2.0699999999999998</v>
      </c>
      <c r="H35" s="20">
        <f t="shared" si="0"/>
        <v>101.85432686925246</v>
      </c>
    </row>
    <row r="36" spans="1:9" ht="15.75" hidden="1" thickBot="1" x14ac:dyDescent="0.25">
      <c r="A36" s="8">
        <f t="shared" si="3"/>
        <v>2022</v>
      </c>
      <c r="B36" s="9" t="s">
        <v>14</v>
      </c>
      <c r="C36" s="38">
        <v>112.5</v>
      </c>
      <c r="D36" s="38">
        <v>1892.2550000000001</v>
      </c>
      <c r="E36" s="38">
        <v>114.9</v>
      </c>
      <c r="F36" s="38">
        <v>117.7</v>
      </c>
      <c r="G36" s="38">
        <v>1.9</v>
      </c>
      <c r="H36" s="40">
        <f t="shared" ref="H36:H57" si="4">100+((C36-$C$47)/$C$47*100*$C$2)+((D36-$D$47)/$D$47*100*$D$2)+((E36-$E$47)/$E$47*100*$E$2)+((F36-$F$47)/$F$47*100*$F$2)+((G36-$G$47)/$G$47*100*$G$2)</f>
        <v>104.01927815461887</v>
      </c>
    </row>
    <row r="37" spans="1:9" ht="15.75" hidden="1" thickBot="1" x14ac:dyDescent="0.25">
      <c r="A37" s="10">
        <f t="shared" si="3"/>
        <v>2022</v>
      </c>
      <c r="B37" s="11" t="s">
        <v>15</v>
      </c>
      <c r="C37" s="37">
        <v>115.2</v>
      </c>
      <c r="D37" s="37">
        <v>3371.7950000000001</v>
      </c>
      <c r="E37" s="37">
        <v>114.9</v>
      </c>
      <c r="F37" s="37">
        <v>118.4</v>
      </c>
      <c r="G37" s="37">
        <v>2.52</v>
      </c>
      <c r="H37" s="20">
        <f t="shared" si="4"/>
        <v>116.31095879861115</v>
      </c>
    </row>
    <row r="38" spans="1:9" ht="15.75" hidden="1" thickBot="1" x14ac:dyDescent="0.25">
      <c r="A38" s="6">
        <f t="shared" si="3"/>
        <v>2022</v>
      </c>
      <c r="B38" t="s">
        <v>16</v>
      </c>
      <c r="C38" s="37">
        <v>115.2</v>
      </c>
      <c r="D38" s="37">
        <v>2497.1950000000002</v>
      </c>
      <c r="E38" s="37">
        <v>116.4</v>
      </c>
      <c r="F38" s="37">
        <v>118.5</v>
      </c>
      <c r="G38" s="37">
        <v>3.22</v>
      </c>
      <c r="H38" s="20">
        <f t="shared" si="4"/>
        <v>110.93819466226275</v>
      </c>
    </row>
    <row r="39" spans="1:9" ht="15.75" hidden="1" thickBot="1" x14ac:dyDescent="0.25">
      <c r="A39" s="16">
        <f t="shared" si="3"/>
        <v>2022</v>
      </c>
      <c r="B39" s="17" t="s">
        <v>17</v>
      </c>
      <c r="C39" s="39">
        <v>115.2</v>
      </c>
      <c r="D39" s="39">
        <v>1018.4349999999999</v>
      </c>
      <c r="E39" s="39">
        <v>117.6</v>
      </c>
      <c r="F39" s="39">
        <v>120.6</v>
      </c>
      <c r="G39" s="39">
        <v>3.06</v>
      </c>
      <c r="H39" s="29">
        <f t="shared" si="4"/>
        <v>100.9643701728164</v>
      </c>
    </row>
    <row r="40" spans="1:9" ht="15" x14ac:dyDescent="0.2">
      <c r="A40" s="2">
        <v>2023</v>
      </c>
      <c r="B40" t="s">
        <v>7</v>
      </c>
      <c r="C40" s="37">
        <v>113.9</v>
      </c>
      <c r="D40" s="37">
        <v>1059.0250000000001</v>
      </c>
      <c r="E40" s="37">
        <v>116.6</v>
      </c>
      <c r="F40" s="37">
        <v>120.9</v>
      </c>
      <c r="G40" s="37">
        <v>2.86</v>
      </c>
      <c r="H40" s="20">
        <f t="shared" si="4"/>
        <v>100.23130821801904</v>
      </c>
      <c r="I40" s="19"/>
    </row>
    <row r="41" spans="1:9" ht="15" x14ac:dyDescent="0.2">
      <c r="A41" s="6">
        <f>A40</f>
        <v>2023</v>
      </c>
      <c r="B41" s="45" t="s">
        <v>8</v>
      </c>
      <c r="C41" s="37">
        <v>113.9</v>
      </c>
      <c r="D41" s="37">
        <v>1853.97</v>
      </c>
      <c r="E41" s="37">
        <v>115.9</v>
      </c>
      <c r="F41" s="37">
        <v>121</v>
      </c>
      <c r="G41" s="37">
        <v>3.33</v>
      </c>
      <c r="H41" s="20">
        <f t="shared" si="4"/>
        <v>105.9434962104751</v>
      </c>
    </row>
    <row r="42" spans="1:9" ht="15" x14ac:dyDescent="0.2">
      <c r="A42" s="8">
        <f t="shared" ref="A42:A51" si="5">A41</f>
        <v>2023</v>
      </c>
      <c r="B42" s="9" t="s">
        <v>9</v>
      </c>
      <c r="C42" s="38">
        <v>113.9</v>
      </c>
      <c r="D42" s="38">
        <v>789.57999999999993</v>
      </c>
      <c r="E42" s="38">
        <v>116.4</v>
      </c>
      <c r="F42" s="38">
        <v>122.7</v>
      </c>
      <c r="G42" s="38">
        <v>3.26</v>
      </c>
      <c r="H42" s="40">
        <f t="shared" si="4"/>
        <v>98.774442818158732</v>
      </c>
    </row>
    <row r="43" spans="1:9" ht="15" x14ac:dyDescent="0.2">
      <c r="A43" s="10">
        <f t="shared" si="5"/>
        <v>2023</v>
      </c>
      <c r="B43" s="11" t="s">
        <v>10</v>
      </c>
      <c r="C43" s="37">
        <v>115.5</v>
      </c>
      <c r="D43" s="37">
        <v>814.41</v>
      </c>
      <c r="E43" s="37">
        <v>117.5</v>
      </c>
      <c r="F43" s="37">
        <v>122.3</v>
      </c>
      <c r="G43" s="37">
        <v>3.58</v>
      </c>
      <c r="H43" s="20">
        <f t="shared" si="4"/>
        <v>100.22470893200854</v>
      </c>
    </row>
    <row r="44" spans="1:9" ht="15" x14ac:dyDescent="0.2">
      <c r="A44" s="6">
        <f t="shared" si="5"/>
        <v>2023</v>
      </c>
      <c r="B44" t="s">
        <v>11</v>
      </c>
      <c r="C44" s="37">
        <v>115.5</v>
      </c>
      <c r="D44" s="37">
        <v>702.09</v>
      </c>
      <c r="E44" s="37">
        <v>117.3</v>
      </c>
      <c r="F44" s="37">
        <v>122.9</v>
      </c>
      <c r="G44" s="37">
        <v>3.32</v>
      </c>
      <c r="H44" s="20">
        <f t="shared" si="4"/>
        <v>99.305255790740333</v>
      </c>
    </row>
    <row r="45" spans="1:9" ht="15.75" thickBot="1" x14ac:dyDescent="0.25">
      <c r="A45" s="16">
        <f t="shared" si="5"/>
        <v>2023</v>
      </c>
      <c r="B45" s="17" t="s">
        <v>12</v>
      </c>
      <c r="C45" s="39">
        <v>115.5</v>
      </c>
      <c r="D45" s="39">
        <v>670.29</v>
      </c>
      <c r="E45" s="39">
        <v>117.6</v>
      </c>
      <c r="F45" s="39">
        <v>123</v>
      </c>
      <c r="G45" s="39">
        <v>3.35</v>
      </c>
      <c r="H45" s="29">
        <f t="shared" si="4"/>
        <v>99.144318329869549</v>
      </c>
    </row>
    <row r="46" spans="1:9" ht="15" x14ac:dyDescent="0.2">
      <c r="A46" s="10">
        <f t="shared" si="5"/>
        <v>2023</v>
      </c>
      <c r="B46" s="12" t="s">
        <v>27</v>
      </c>
      <c r="C46" s="37">
        <v>116.5</v>
      </c>
      <c r="D46" s="37">
        <v>521.86</v>
      </c>
      <c r="E46" s="37">
        <v>116</v>
      </c>
      <c r="F46" s="37">
        <v>122.7</v>
      </c>
      <c r="G46" s="37">
        <v>3.45</v>
      </c>
      <c r="H46" s="20">
        <f t="shared" si="4"/>
        <v>98.632209211888309</v>
      </c>
      <c r="I46" s="19"/>
    </row>
    <row r="47" spans="1:9" ht="15" x14ac:dyDescent="0.2">
      <c r="A47" s="6">
        <f t="shared" si="5"/>
        <v>2023</v>
      </c>
      <c r="B47" t="s">
        <v>13</v>
      </c>
      <c r="C47" s="37">
        <v>116.5</v>
      </c>
      <c r="D47" s="37">
        <v>685.05499999999995</v>
      </c>
      <c r="E47" s="37">
        <v>116.4</v>
      </c>
      <c r="F47" s="37">
        <v>123.3</v>
      </c>
      <c r="G47" s="37">
        <v>3.69</v>
      </c>
      <c r="H47" s="20">
        <f t="shared" si="4"/>
        <v>100</v>
      </c>
    </row>
    <row r="48" spans="1:9" ht="15" x14ac:dyDescent="0.2">
      <c r="A48" s="8">
        <f t="shared" si="5"/>
        <v>2023</v>
      </c>
      <c r="B48" s="9" t="s">
        <v>14</v>
      </c>
      <c r="C48" s="38">
        <v>116.5</v>
      </c>
      <c r="D48" s="38">
        <v>484.48500000000001</v>
      </c>
      <c r="E48" s="38">
        <v>118.5</v>
      </c>
      <c r="F48" s="38">
        <v>124.6</v>
      </c>
      <c r="G48" s="38">
        <v>3.67</v>
      </c>
      <c r="H48" s="40">
        <f>100+((C48-$C$47)/$C$47*100*$C$2)+((D48-$D$47)/$D$47*100*$D$2)+((E48-$E$47)/$E$47*100*$E$2)+((F48-$F$47)/$F$47*100*$F$2)+((G48-$G$47)/$G$47*100*$G$2)</f>
        <v>98.915469153093667</v>
      </c>
    </row>
    <row r="49" spans="1:9" ht="15" x14ac:dyDescent="0.2">
      <c r="A49" s="10">
        <f t="shared" si="5"/>
        <v>2023</v>
      </c>
      <c r="B49" s="11" t="s">
        <v>15</v>
      </c>
      <c r="C49" s="37">
        <v>119.2</v>
      </c>
      <c r="D49" s="37">
        <v>641.88</v>
      </c>
      <c r="E49" s="37">
        <v>117.7</v>
      </c>
      <c r="F49" s="37">
        <v>124.3</v>
      </c>
      <c r="G49" s="37">
        <v>3.67</v>
      </c>
      <c r="H49" s="20">
        <f t="shared" si="4"/>
        <v>101.56064998303231</v>
      </c>
    </row>
    <row r="50" spans="1:9" ht="15" x14ac:dyDescent="0.2">
      <c r="A50" s="6">
        <f t="shared" si="5"/>
        <v>2023</v>
      </c>
      <c r="B50" t="s">
        <v>16</v>
      </c>
      <c r="C50" s="37">
        <v>119.2</v>
      </c>
      <c r="D50" s="37">
        <v>634.625</v>
      </c>
      <c r="E50" s="37">
        <v>117.4</v>
      </c>
      <c r="F50" s="37">
        <v>124</v>
      </c>
      <c r="G50" s="37">
        <v>3.81</v>
      </c>
      <c r="H50" s="20">
        <f t="shared" si="4"/>
        <v>101.55324472037087</v>
      </c>
    </row>
    <row r="51" spans="1:9" ht="15.75" thickBot="1" x14ac:dyDescent="0.25">
      <c r="A51" s="16">
        <f t="shared" si="5"/>
        <v>2023</v>
      </c>
      <c r="B51" s="17" t="s">
        <v>17</v>
      </c>
      <c r="C51" s="39">
        <v>119.2</v>
      </c>
      <c r="D51" s="39">
        <v>435.63499999999999</v>
      </c>
      <c r="E51" s="39">
        <v>117.7</v>
      </c>
      <c r="F51" s="39">
        <v>123.9</v>
      </c>
      <c r="G51" s="39">
        <v>3.78</v>
      </c>
      <c r="H51" s="29">
        <f t="shared" si="4"/>
        <v>100.18903411012961</v>
      </c>
    </row>
    <row r="52" spans="1:9" ht="15" x14ac:dyDescent="0.2">
      <c r="A52" s="2">
        <v>2024</v>
      </c>
      <c r="B52" s="45" t="s">
        <v>7</v>
      </c>
      <c r="C52" s="37">
        <v>119.5</v>
      </c>
      <c r="D52" s="37">
        <f>(657.44+607.7)/2</f>
        <v>632.57000000000005</v>
      </c>
      <c r="E52" s="37">
        <v>117.3</v>
      </c>
      <c r="F52" s="37">
        <v>123.5</v>
      </c>
      <c r="G52" s="37">
        <v>3.51</v>
      </c>
      <c r="H52" s="20">
        <f t="shared" si="4"/>
        <v>101.47240669029937</v>
      </c>
      <c r="I52" s="19"/>
    </row>
    <row r="53" spans="1:9" ht="15" x14ac:dyDescent="0.2">
      <c r="A53" s="6">
        <f>A52</f>
        <v>2024</v>
      </c>
      <c r="B53" s="45" t="s">
        <v>8</v>
      </c>
      <c r="C53" s="37">
        <v>119.5</v>
      </c>
      <c r="D53" s="37">
        <v>523.23</v>
      </c>
      <c r="E53" s="37">
        <v>116.7</v>
      </c>
      <c r="F53" s="37">
        <v>123.3</v>
      </c>
      <c r="G53" s="37">
        <v>3.18</v>
      </c>
      <c r="H53" s="20">
        <f t="shared" si="4"/>
        <v>100.42485442878647</v>
      </c>
    </row>
    <row r="54" spans="1:9" ht="15" x14ac:dyDescent="0.2">
      <c r="A54" s="8">
        <f t="shared" ref="A54:A63" si="6">A53</f>
        <v>2024</v>
      </c>
      <c r="B54" s="9" t="s">
        <v>9</v>
      </c>
      <c r="C54" s="38">
        <v>119.5</v>
      </c>
      <c r="D54" s="38">
        <f>(557.17+583.28)/2</f>
        <v>570.22499999999991</v>
      </c>
      <c r="E54" s="38">
        <v>117.8</v>
      </c>
      <c r="F54" s="38">
        <v>122.3</v>
      </c>
      <c r="G54" s="38">
        <v>3.23</v>
      </c>
      <c r="H54" s="40">
        <f t="shared" ref="H54" si="7">100+((C54-$C$47)/$C$47*100*$C$2)+((D54-$D$47)/$D$47*100*$D$2)+((E54-$E$47)/$E$47*100*$E$2)+((F54-$F$47)/$F$47*100*$F$2)+((G54-$G$47)/$G$47*100*$G$2)</f>
        <v>100.81007938573522</v>
      </c>
    </row>
    <row r="55" spans="1:9" ht="15" x14ac:dyDescent="0.2">
      <c r="A55" s="10">
        <f t="shared" si="6"/>
        <v>2024</v>
      </c>
      <c r="B55" s="11" t="s">
        <v>10</v>
      </c>
      <c r="C55" s="37">
        <v>120.8</v>
      </c>
      <c r="D55" s="37">
        <f>(437.12+407.96)/2</f>
        <v>422.53999999999996</v>
      </c>
      <c r="E55" s="37">
        <v>118.4</v>
      </c>
      <c r="F55" s="37">
        <v>122.6</v>
      </c>
      <c r="G55" s="37">
        <v>3.38</v>
      </c>
      <c r="H55" s="20">
        <f t="shared" ref="H55" si="8">100+((C55-$C$47)/$C$47*100*$C$2)+((D55-$D$47)/$D$47*100*$D$2)+((E55-$E$47)/$E$47*100*$E$2)+((F55-$F$47)/$F$47*100*$F$2)+((G55-$G$47)/$G$47*100*$G$2)</f>
        <v>100.78239630116663</v>
      </c>
    </row>
    <row r="56" spans="1:9" ht="15" x14ac:dyDescent="0.2">
      <c r="A56" s="6">
        <f t="shared" si="6"/>
        <v>2024</v>
      </c>
      <c r="B56" t="s">
        <v>11</v>
      </c>
      <c r="C56" s="37">
        <v>120.8</v>
      </c>
      <c r="D56" s="37">
        <f>(456.62+455.24)/2</f>
        <v>455.93</v>
      </c>
      <c r="E56" s="37">
        <v>118.4</v>
      </c>
      <c r="F56" s="37">
        <v>122.2</v>
      </c>
      <c r="G56" s="37">
        <v>3.39</v>
      </c>
      <c r="H56" s="20">
        <f t="shared" ref="H56" si="9">100+((C56-$C$47)/$C$47*100*$C$2)+((D56-$D$47)/$D$47*100*$D$2)+((E56-$E$47)/$E$47*100*$E$2)+((F56-$F$47)/$F$47*100*$F$2)+((G56-$G$47)/$G$47*100*$G$2)</f>
        <v>100.98710869332378</v>
      </c>
    </row>
    <row r="57" spans="1:9" ht="15.75" thickBot="1" x14ac:dyDescent="0.25">
      <c r="A57" s="16">
        <f t="shared" si="6"/>
        <v>2024</v>
      </c>
      <c r="B57" s="17" t="s">
        <v>12</v>
      </c>
      <c r="C57" s="39">
        <v>120.8</v>
      </c>
      <c r="D57" s="39">
        <f>(441.34+451.13)/2</f>
        <v>446.23500000000001</v>
      </c>
      <c r="E57" s="39">
        <v>118.5</v>
      </c>
      <c r="F57" s="39">
        <v>122.7</v>
      </c>
      <c r="G57" s="39">
        <v>3.43</v>
      </c>
      <c r="H57" s="29">
        <f t="shared" si="4"/>
        <v>100.9963312111679</v>
      </c>
      <c r="I57" s="17"/>
    </row>
    <row r="58" spans="1:9" ht="15" x14ac:dyDescent="0.2">
      <c r="A58" s="6">
        <f t="shared" si="6"/>
        <v>2024</v>
      </c>
      <c r="B58" s="5" t="s">
        <v>27</v>
      </c>
      <c r="C58" s="37">
        <v>121.5</v>
      </c>
      <c r="D58" s="37">
        <f>(436.56+433.62)/2</f>
        <v>435.09000000000003</v>
      </c>
      <c r="E58" s="37">
        <v>118.5</v>
      </c>
      <c r="F58" s="37">
        <v>123.2</v>
      </c>
      <c r="G58" s="37">
        <v>3.49</v>
      </c>
      <c r="H58" s="20">
        <f t="shared" ref="H58" si="10">100+((C58-$C$47)/$C$47*100*$C$2)+((D58-$D$47)/$D$47*100*$D$2)+((E58-$E$47)/$E$47*100*$E$2)+((F58-$F$47)/$F$47*100*$F$2)+((G58-$G$47)/$G$47*100*$G$2)</f>
        <v>101.43146502175887</v>
      </c>
    </row>
    <row r="59" spans="1:9" ht="15" x14ac:dyDescent="0.2">
      <c r="A59" s="6">
        <f t="shared" si="6"/>
        <v>2024</v>
      </c>
      <c r="B59" t="s">
        <v>13</v>
      </c>
      <c r="C59" s="37">
        <v>121.5</v>
      </c>
      <c r="D59" s="37">
        <f>(475.54+498.2)/2</f>
        <v>486.87</v>
      </c>
      <c r="E59" s="37">
        <v>118.5</v>
      </c>
      <c r="F59" s="37">
        <v>123.2</v>
      </c>
      <c r="G59" s="37">
        <v>3.4</v>
      </c>
      <c r="H59" s="20">
        <f t="shared" ref="H59" si="11">100+((C59-$C$47)/$C$47*100*$C$2)+((D59-$D$47)/$D$47*100*$D$2)+((E59-$E$47)/$E$47*100*$E$2)+((F59-$F$47)/$F$47*100*$F$2)+((G59-$G$47)/$G$47*100*$G$2)</f>
        <v>101.72573972037218</v>
      </c>
    </row>
    <row r="60" spans="1:9" ht="15" x14ac:dyDescent="0.2">
      <c r="A60" s="8">
        <f t="shared" si="6"/>
        <v>2024</v>
      </c>
      <c r="B60" s="9" t="s">
        <v>14</v>
      </c>
      <c r="C60" s="38">
        <v>121.5</v>
      </c>
      <c r="D60" s="38">
        <f>(462.79+468.84)/2</f>
        <v>465.815</v>
      </c>
      <c r="E60" s="38">
        <v>119.8</v>
      </c>
      <c r="F60" s="38">
        <v>123.4</v>
      </c>
      <c r="G60" s="38">
        <v>3.12</v>
      </c>
      <c r="H60" s="40">
        <f t="shared" ref="H60" si="12">100+((C60-$C$47)/$C$47*100*$C$2)+((D60-$D$47)/$D$47*100*$D$2)+((E60-$E$47)/$E$47*100*$E$2)+((F60-$F$47)/$F$47*100*$F$2)+((G60-$G$47)/$G$47*100*$G$2)</f>
        <v>101.53335898359153</v>
      </c>
    </row>
    <row r="61" spans="1:9" ht="15" x14ac:dyDescent="0.2">
      <c r="A61" s="6">
        <f t="shared" si="6"/>
        <v>2024</v>
      </c>
      <c r="B61" t="s">
        <v>15</v>
      </c>
      <c r="C61" s="37">
        <v>125.5</v>
      </c>
      <c r="D61" s="37">
        <f>(544.35+541.81)/2</f>
        <v>543.07999999999993</v>
      </c>
      <c r="E61" s="37">
        <v>119.3</v>
      </c>
      <c r="F61" s="37">
        <v>123.6</v>
      </c>
      <c r="G61" s="37">
        <v>3.05</v>
      </c>
      <c r="H61" s="20">
        <f t="shared" ref="H61" si="13">100+((C61-$C$47)/$C$47*100*$C$2)+((D61-$D$47)/$D$47*100*$D$2)+((E61-$E$47)/$E$47*100*$E$2)+((F61-$F$47)/$F$47*100*$F$2)+((G61-$G$47)/$G$47*100*$G$2)</f>
        <v>104.45173214802645</v>
      </c>
    </row>
    <row r="62" spans="1:9" ht="15" x14ac:dyDescent="0.2">
      <c r="A62" s="6">
        <f t="shared" si="6"/>
        <v>2024</v>
      </c>
      <c r="B62" t="s">
        <v>16</v>
      </c>
      <c r="C62" s="37">
        <v>125.5</v>
      </c>
      <c r="D62" s="37">
        <f>(535+525.3)/2</f>
        <v>530.15</v>
      </c>
      <c r="E62" s="37">
        <v>118.9</v>
      </c>
      <c r="F62" s="37">
        <v>123.5</v>
      </c>
      <c r="G62" s="37">
        <v>2.82</v>
      </c>
      <c r="H62" s="20">
        <f t="shared" ref="H62" si="14">100+((C62-$C$47)/$C$47*100*$C$2)+((D62-$D$47)/$D$47*100*$D$2)+((E62-$E$47)/$E$47*100*$E$2)+((F62-$F$47)/$F$47*100*$F$2)+((G62-$G$47)/$G$47*100*$G$2)</f>
        <v>104.16057842091546</v>
      </c>
    </row>
    <row r="63" spans="1:9" ht="15.75" thickBot="1" x14ac:dyDescent="0.25">
      <c r="A63" s="16">
        <f t="shared" si="6"/>
        <v>2024</v>
      </c>
      <c r="B63" s="17" t="s">
        <v>17</v>
      </c>
      <c r="C63" s="39">
        <v>125.5</v>
      </c>
      <c r="D63" s="39">
        <f>(572.35+569.42)/2</f>
        <v>570.88499999999999</v>
      </c>
      <c r="E63" s="39">
        <v>119.6</v>
      </c>
      <c r="F63" s="39">
        <v>122.9</v>
      </c>
      <c r="G63" s="39">
        <v>2.9</v>
      </c>
      <c r="H63" s="29">
        <f t="shared" ref="H63" si="15">100+((C63-$C$47)/$C$47*100*$C$2)+((D63-$D$47)/$D$47*100*$D$2)+((E63-$E$47)/$E$47*100*$E$2)+((F63-$F$47)/$F$47*100*$F$2)+((G63-$G$47)/$G$47*100*$G$2)</f>
        <v>104.51549214189967</v>
      </c>
      <c r="I63" s="17"/>
    </row>
    <row r="64" spans="1:9" ht="15" x14ac:dyDescent="0.2">
      <c r="A64" s="2">
        <v>2025</v>
      </c>
      <c r="B64" s="45" t="s">
        <v>7</v>
      </c>
      <c r="C64" s="37">
        <v>124.7</v>
      </c>
      <c r="D64" s="37">
        <f>(715.26+710.63)/2</f>
        <v>712.94499999999994</v>
      </c>
      <c r="E64" s="37">
        <v>119.2</v>
      </c>
      <c r="F64" s="37">
        <v>123.2</v>
      </c>
      <c r="G64" s="37">
        <v>2.67</v>
      </c>
      <c r="H64" s="20">
        <f t="shared" ref="H64" si="16">100+((C64-$C$47)/$C$47*100*$C$2)+((D64-$D$47)/$D$47*100*$D$2)+((E64-$E$47)/$E$47*100*$E$2)+((F64-$F$47)/$F$47*100*$F$2)+((G64-$G$47)/$G$47*100*$G$2)</f>
        <v>104.82509771957737</v>
      </c>
      <c r="I64" s="19"/>
    </row>
    <row r="65" spans="1:9" ht="15" x14ac:dyDescent="0.2">
      <c r="A65" s="6">
        <f>A64</f>
        <v>2025</v>
      </c>
      <c r="B65" s="45" t="s">
        <v>8</v>
      </c>
      <c r="C65" s="37">
        <v>124.7</v>
      </c>
      <c r="D65" s="59">
        <f>D64</f>
        <v>712.94499999999994</v>
      </c>
      <c r="E65" s="59">
        <f t="shared" ref="E65:E74" si="17">E64*(1+(((SUM(E$52:E$63)-SUM(E$40:E$51))/SUM(E$40:E$51))/12))</f>
        <v>119.31806880189798</v>
      </c>
      <c r="F65" s="59">
        <f t="shared" ref="F65:F75" si="18">F64*(1+(((SUM(F$52:F$63)-SUM(F$40:F$51))/SUM(F$40:F$51))/12))</f>
        <v>123.20556609740672</v>
      </c>
      <c r="G65" s="59">
        <f t="shared" ref="G65:G87" si="19">+G64</f>
        <v>2.67</v>
      </c>
      <c r="H65" s="60">
        <f t="shared" ref="H65:H74" si="20">100+((C65-$C$47)/$C$47*100*$C$2)+((D65-$D$47)/$D$47*100*$D$2)+((E65-$E$47)/$E$47*100*$E$2)+((F65-$F$47)/$F$47*100*$F$2)+((G65-$G$47)/$G$47*100*$G$2)</f>
        <v>104.8369930953743</v>
      </c>
    </row>
    <row r="66" spans="1:9" ht="15" x14ac:dyDescent="0.2">
      <c r="A66" s="8">
        <f t="shared" ref="A66:A75" si="21">A65</f>
        <v>2025</v>
      </c>
      <c r="B66" s="9" t="s">
        <v>9</v>
      </c>
      <c r="C66" s="38">
        <v>124.7</v>
      </c>
      <c r="D66" s="59">
        <f t="shared" ref="D66:D75" si="22">D65</f>
        <v>712.94499999999994</v>
      </c>
      <c r="E66" s="59">
        <f t="shared" si="17"/>
        <v>119.43625455213473</v>
      </c>
      <c r="F66" s="59">
        <f t="shared" si="18"/>
        <v>123.21113244628616</v>
      </c>
      <c r="G66" s="61">
        <f t="shared" si="19"/>
        <v>2.67</v>
      </c>
      <c r="H66" s="62">
        <f t="shared" si="20"/>
        <v>104.84889984398282</v>
      </c>
    </row>
    <row r="67" spans="1:9" ht="15" x14ac:dyDescent="0.2">
      <c r="A67" s="10">
        <f t="shared" si="21"/>
        <v>2025</v>
      </c>
      <c r="B67" s="11" t="s">
        <v>10</v>
      </c>
      <c r="C67" s="59">
        <f t="shared" ref="C65:C74" si="23">C64*(1+(((SUM(C$52:C$63)-SUM(C$40:C$51))/SUM(C$40:C$51))/4))</f>
        <v>126.1880348312191</v>
      </c>
      <c r="D67" s="65">
        <f t="shared" si="22"/>
        <v>712.94499999999994</v>
      </c>
      <c r="E67" s="65">
        <f t="shared" si="17"/>
        <v>119.55455736654876</v>
      </c>
      <c r="F67" s="65">
        <f t="shared" si="18"/>
        <v>123.21669904664969</v>
      </c>
      <c r="G67" s="65">
        <f t="shared" si="19"/>
        <v>2.67</v>
      </c>
      <c r="H67" s="60">
        <f t="shared" si="20"/>
        <v>105.77918453771926</v>
      </c>
    </row>
    <row r="68" spans="1:9" ht="15" x14ac:dyDescent="0.2">
      <c r="A68" s="6">
        <f t="shared" si="21"/>
        <v>2025</v>
      </c>
      <c r="B68" t="s">
        <v>11</v>
      </c>
      <c r="C68" s="59">
        <f t="shared" si="23"/>
        <v>126.1880348312191</v>
      </c>
      <c r="D68" s="59">
        <f t="shared" si="22"/>
        <v>712.94499999999994</v>
      </c>
      <c r="E68" s="59">
        <f t="shared" si="17"/>
        <v>119.67297736109333</v>
      </c>
      <c r="F68" s="59">
        <f t="shared" si="18"/>
        <v>123.22226589850868</v>
      </c>
      <c r="G68" s="59">
        <f t="shared" si="19"/>
        <v>2.67</v>
      </c>
      <c r="H68" s="60">
        <f t="shared" si="20"/>
        <v>105.79111406570121</v>
      </c>
    </row>
    <row r="69" spans="1:9" ht="15.75" thickBot="1" x14ac:dyDescent="0.25">
      <c r="A69" s="16">
        <f t="shared" si="21"/>
        <v>2025</v>
      </c>
      <c r="B69" s="17" t="s">
        <v>12</v>
      </c>
      <c r="C69" s="63">
        <f t="shared" si="23"/>
        <v>126.1880348312191</v>
      </c>
      <c r="D69" s="63">
        <f>D68</f>
        <v>712.94499999999994</v>
      </c>
      <c r="E69" s="63">
        <f t="shared" si="17"/>
        <v>119.79151465183652</v>
      </c>
      <c r="F69" s="63">
        <f t="shared" si="18"/>
        <v>123.22783300187449</v>
      </c>
      <c r="G69" s="63">
        <f t="shared" si="19"/>
        <v>2.67</v>
      </c>
      <c r="H69" s="64">
        <f t="shared" si="20"/>
        <v>105.80305500026731</v>
      </c>
      <c r="I69" s="17"/>
    </row>
    <row r="70" spans="1:9" ht="15" x14ac:dyDescent="0.2">
      <c r="A70" s="6">
        <f t="shared" si="21"/>
        <v>2025</v>
      </c>
      <c r="B70" s="5" t="s">
        <v>27</v>
      </c>
      <c r="C70" s="59">
        <f t="shared" si="23"/>
        <v>127.69382625954262</v>
      </c>
      <c r="D70" s="59">
        <f>D69</f>
        <v>712.94499999999994</v>
      </c>
      <c r="E70" s="59">
        <f t="shared" si="17"/>
        <v>119.91016935496141</v>
      </c>
      <c r="F70" s="59">
        <f t="shared" si="18"/>
        <v>123.23340035675847</v>
      </c>
      <c r="G70" s="59">
        <f t="shared" si="19"/>
        <v>2.67</v>
      </c>
      <c r="H70" s="60">
        <f t="shared" si="20"/>
        <v>106.74433270631506</v>
      </c>
    </row>
    <row r="71" spans="1:9" ht="15" x14ac:dyDescent="0.2">
      <c r="A71" s="6">
        <f t="shared" si="21"/>
        <v>2025</v>
      </c>
      <c r="B71" t="s">
        <v>13</v>
      </c>
      <c r="C71" s="59">
        <f t="shared" si="23"/>
        <v>127.69382625954262</v>
      </c>
      <c r="D71" s="59">
        <f>D70</f>
        <v>712.94499999999994</v>
      </c>
      <c r="E71" s="59">
        <f t="shared" si="17"/>
        <v>120.02894158676614</v>
      </c>
      <c r="F71" s="59">
        <f>F70*(1+(((SUM(F$52:F$63)-SUM(F$40:F$51))/SUM(F$40:F$51))/12))</f>
        <v>123.23896796317199</v>
      </c>
      <c r="G71" s="59">
        <f t="shared" si="19"/>
        <v>2.67</v>
      </c>
      <c r="H71" s="60">
        <f t="shared" si="20"/>
        <v>106.75629648790007</v>
      </c>
    </row>
    <row r="72" spans="1:9" ht="15" x14ac:dyDescent="0.2">
      <c r="A72" s="8">
        <f t="shared" si="21"/>
        <v>2025</v>
      </c>
      <c r="B72" s="9" t="s">
        <v>14</v>
      </c>
      <c r="C72" s="61">
        <f t="shared" si="23"/>
        <v>127.69382625954262</v>
      </c>
      <c r="D72" s="61">
        <f t="shared" si="22"/>
        <v>712.94499999999994</v>
      </c>
      <c r="E72" s="61">
        <f t="shared" si="17"/>
        <v>120.14783146366406</v>
      </c>
      <c r="F72" s="61">
        <f t="shared" si="18"/>
        <v>123.24453582112642</v>
      </c>
      <c r="G72" s="61">
        <f t="shared" si="19"/>
        <v>2.67</v>
      </c>
      <c r="H72" s="62">
        <f t="shared" si="20"/>
        <v>106.76827170994223</v>
      </c>
    </row>
    <row r="73" spans="1:9" ht="15" x14ac:dyDescent="0.2">
      <c r="A73" s="6">
        <f t="shared" si="21"/>
        <v>2025</v>
      </c>
      <c r="B73" t="s">
        <v>15</v>
      </c>
      <c r="C73" s="59">
        <f t="shared" si="23"/>
        <v>129.21758617298158</v>
      </c>
      <c r="D73" s="59">
        <f t="shared" si="22"/>
        <v>712.94499999999994</v>
      </c>
      <c r="E73" s="59">
        <f t="shared" si="17"/>
        <v>120.26683910218382</v>
      </c>
      <c r="F73" s="59">
        <f t="shared" si="18"/>
        <v>123.25010393063312</v>
      </c>
      <c r="G73" s="59">
        <f t="shared" si="19"/>
        <v>2.67</v>
      </c>
      <c r="H73" s="60">
        <f t="shared" si="20"/>
        <v>107.72067330028932</v>
      </c>
    </row>
    <row r="74" spans="1:9" ht="15" x14ac:dyDescent="0.2">
      <c r="A74" s="6">
        <f t="shared" si="21"/>
        <v>2025</v>
      </c>
      <c r="B74" t="s">
        <v>16</v>
      </c>
      <c r="C74" s="59">
        <f t="shared" si="23"/>
        <v>129.21758617298158</v>
      </c>
      <c r="D74" s="59">
        <f t="shared" si="22"/>
        <v>712.94499999999994</v>
      </c>
      <c r="E74" s="59">
        <f t="shared" si="17"/>
        <v>120.3859646189695</v>
      </c>
      <c r="F74" s="59">
        <f t="shared" si="18"/>
        <v>123.25567229170345</v>
      </c>
      <c r="G74" s="59">
        <f t="shared" si="19"/>
        <v>2.67</v>
      </c>
      <c r="H74" s="60">
        <f t="shared" si="20"/>
        <v>107.7326714371971</v>
      </c>
    </row>
    <row r="75" spans="1:9" ht="15.75" thickBot="1" x14ac:dyDescent="0.25">
      <c r="A75" s="16">
        <f t="shared" si="21"/>
        <v>2025</v>
      </c>
      <c r="B75" s="17" t="s">
        <v>17</v>
      </c>
      <c r="C75" s="63">
        <f>C72*(1+(((SUM(C$52:C$63)-SUM(C$40:C$51))/SUM(C$40:C$51))/4))</f>
        <v>129.21758617298158</v>
      </c>
      <c r="D75" s="63">
        <f t="shared" si="22"/>
        <v>712.94499999999994</v>
      </c>
      <c r="E75" s="63">
        <f>E74*(1+(((SUM(E$52:E$63)-SUM(E$40:E$51))/SUM(E$40:E$51))/12))</f>
        <v>120.50520813078069</v>
      </c>
      <c r="F75" s="63">
        <f t="shared" si="18"/>
        <v>123.26124090434878</v>
      </c>
      <c r="G75" s="63">
        <f t="shared" si="19"/>
        <v>2.67</v>
      </c>
      <c r="H75" s="64">
        <f>100+((C75-$C$47)/$C$47*100*$C$2)+((D75-$D$47)/$D$47*100*$D$2)+((E75-$E$47)/$E$47*100*$E$2)+((F75-$F$47)/$F$47*100*$F$2)+((G75-$G$47)/$G$47*100*$G$2)</f>
        <v>107.74468104853575</v>
      </c>
      <c r="I75" s="17"/>
    </row>
    <row r="76" spans="1:9" ht="15" x14ac:dyDescent="0.2">
      <c r="A76" s="2">
        <v>2026</v>
      </c>
      <c r="B76" s="45" t="s">
        <v>7</v>
      </c>
      <c r="C76" s="59">
        <f>C73*(1+(((SUM(C$64:C$75)-SUM(C$52:C$63))/SUM(C$52:C$63))/4))</f>
        <v>130.57654835916117</v>
      </c>
      <c r="D76" s="59">
        <f>+D75</f>
        <v>712.94499999999994</v>
      </c>
      <c r="E76" s="59">
        <f>E75*(1+(((SUM(E$64:E$75)-SUM(E$52:E$63))/SUM(E$52:E$63))/12))</f>
        <v>120.62188443567408</v>
      </c>
      <c r="F76" s="59">
        <f>F75*(1+(((SUM(F$64:F$75)-SUM(F$52:F$63))/SUM(F$52:F$63))/12))</f>
        <v>123.27771175973166</v>
      </c>
      <c r="G76" s="59">
        <f>+G75</f>
        <v>2.67</v>
      </c>
      <c r="H76" s="60">
        <f>100+((C76-$C$47)/$C$47*100*$C$2)+((D76-$D$47)/$D$47*100*$D$2)+((E76-$E$47)/$E$47*100*$E$2)+((F76-$F$47)/$F$47*100*$F$2)+((G76-$G$47)/$G$47*100*$G$2)</f>
        <v>108.595997408961</v>
      </c>
    </row>
    <row r="77" spans="1:9" ht="15" x14ac:dyDescent="0.2">
      <c r="A77" s="6">
        <f>A76</f>
        <v>2026</v>
      </c>
      <c r="B77" s="45" t="s">
        <v>8</v>
      </c>
      <c r="C77" s="59">
        <f t="shared" ref="C77:C87" si="24">C74*(1+(((SUM(C$64:C$75)-SUM(C$52:C$63))/SUM(C$52:C$63))/4))</f>
        <v>130.57654835916117</v>
      </c>
      <c r="D77" s="59">
        <f>D76</f>
        <v>712.94499999999994</v>
      </c>
      <c r="E77" s="59">
        <f t="shared" ref="E77:E87" si="25">E76*(1+(((SUM(E$64:E$75)-SUM(E$52:E$63))/SUM(E$52:E$63))/12))</f>
        <v>120.73867370962776</v>
      </c>
      <c r="F77" s="59">
        <f t="shared" ref="F77:F87" si="26">F76*(1+(((SUM(F$64:F$75)-SUM(F$52:F$63))/SUM(F$52:F$63))/12))</f>
        <v>123.29418481604222</v>
      </c>
      <c r="G77" s="59">
        <f t="shared" si="19"/>
        <v>2.67</v>
      </c>
      <c r="H77" s="60">
        <f t="shared" ref="H77:H86" si="27">100+((C77-$C$47)/$C$47*100*$C$2)+((D77-$D$47)/$D$47*100*$D$2)+((E77-$E$47)/$E$47*100*$E$2)+((F77-$F$47)/$F$47*100*$F$2)+((G77-$G$47)/$G$47*100*$G$2)</f>
        <v>108.6086177730292</v>
      </c>
    </row>
    <row r="78" spans="1:9" ht="15" x14ac:dyDescent="0.2">
      <c r="A78" s="8">
        <f t="shared" ref="A78:A87" si="28">A77</f>
        <v>2026</v>
      </c>
      <c r="B78" s="9" t="s">
        <v>9</v>
      </c>
      <c r="C78" s="61">
        <f t="shared" si="24"/>
        <v>130.57654835916117</v>
      </c>
      <c r="D78" s="59">
        <f t="shared" ref="D78:D87" si="29">D77</f>
        <v>712.94499999999994</v>
      </c>
      <c r="E78" s="59">
        <f t="shared" si="25"/>
        <v>120.85557606202136</v>
      </c>
      <c r="F78" s="59">
        <f t="shared" si="26"/>
        <v>123.31066007357457</v>
      </c>
      <c r="G78" s="61">
        <f t="shared" si="19"/>
        <v>2.67</v>
      </c>
      <c r="H78" s="62">
        <f t="shared" si="27"/>
        <v>108.62124928602822</v>
      </c>
    </row>
    <row r="79" spans="1:9" ht="15" x14ac:dyDescent="0.2">
      <c r="A79" s="10">
        <f t="shared" si="28"/>
        <v>2026</v>
      </c>
      <c r="B79" s="11" t="s">
        <v>10</v>
      </c>
      <c r="C79" s="59">
        <f t="shared" si="24"/>
        <v>131.94980254906997</v>
      </c>
      <c r="D79" s="65">
        <f t="shared" si="29"/>
        <v>712.94499999999994</v>
      </c>
      <c r="E79" s="65">
        <f t="shared" si="25"/>
        <v>120.97259160234037</v>
      </c>
      <c r="F79" s="65">
        <f t="shared" si="26"/>
        <v>123.32713753262283</v>
      </c>
      <c r="G79" s="65">
        <f t="shared" si="19"/>
        <v>2.67</v>
      </c>
      <c r="H79" s="60">
        <f t="shared" si="27"/>
        <v>109.48141965178085</v>
      </c>
    </row>
    <row r="80" spans="1:9" ht="15" x14ac:dyDescent="0.2">
      <c r="A80" s="6">
        <f t="shared" si="28"/>
        <v>2026</v>
      </c>
      <c r="B80" t="s">
        <v>11</v>
      </c>
      <c r="C80" s="59">
        <f t="shared" si="24"/>
        <v>131.94980254906997</v>
      </c>
      <c r="D80" s="59">
        <f t="shared" si="29"/>
        <v>712.94499999999994</v>
      </c>
      <c r="E80" s="59">
        <f t="shared" si="25"/>
        <v>121.08972044017632</v>
      </c>
      <c r="F80" s="59">
        <f t="shared" si="26"/>
        <v>123.34361719348119</v>
      </c>
      <c r="G80" s="59">
        <f t="shared" si="19"/>
        <v>2.67</v>
      </c>
      <c r="H80" s="60">
        <f t="shared" si="27"/>
        <v>109.49407349460672</v>
      </c>
    </row>
    <row r="81" spans="1:9" ht="15.75" thickBot="1" x14ac:dyDescent="0.25">
      <c r="A81" s="16">
        <f t="shared" si="28"/>
        <v>2026</v>
      </c>
      <c r="B81" s="17" t="s">
        <v>12</v>
      </c>
      <c r="C81" s="63">
        <f t="shared" si="24"/>
        <v>131.94980254906997</v>
      </c>
      <c r="D81" s="63">
        <f>D80</f>
        <v>712.94499999999994</v>
      </c>
      <c r="E81" s="63">
        <f t="shared" si="25"/>
        <v>121.20696268522684</v>
      </c>
      <c r="F81" s="63">
        <f t="shared" si="26"/>
        <v>123.36009905644387</v>
      </c>
      <c r="G81" s="63">
        <f t="shared" si="19"/>
        <v>2.67</v>
      </c>
      <c r="H81" s="64">
        <f t="shared" si="27"/>
        <v>109.50673851834924</v>
      </c>
      <c r="I81" s="17"/>
    </row>
    <row r="82" spans="1:9" ht="15" x14ac:dyDescent="0.2">
      <c r="A82" s="6">
        <f t="shared" si="28"/>
        <v>2026</v>
      </c>
      <c r="B82" s="5" t="s">
        <v>27</v>
      </c>
      <c r="C82" s="59">
        <f t="shared" si="24"/>
        <v>133.3374990495912</v>
      </c>
      <c r="D82" s="59">
        <f>D81</f>
        <v>712.94499999999994</v>
      </c>
      <c r="E82" s="59">
        <f t="shared" si="25"/>
        <v>121.32431844729578</v>
      </c>
      <c r="F82" s="59">
        <f t="shared" si="26"/>
        <v>123.37658312180513</v>
      </c>
      <c r="G82" s="59">
        <f t="shared" si="19"/>
        <v>2.67</v>
      </c>
      <c r="H82" s="60">
        <f t="shared" si="27"/>
        <v>110.37585574989248</v>
      </c>
    </row>
    <row r="83" spans="1:9" ht="15" x14ac:dyDescent="0.2">
      <c r="A83" s="6">
        <f t="shared" si="28"/>
        <v>2026</v>
      </c>
      <c r="B83" t="s">
        <v>13</v>
      </c>
      <c r="C83" s="59">
        <f t="shared" si="24"/>
        <v>133.3374990495912</v>
      </c>
      <c r="D83" s="59">
        <f>D82</f>
        <v>712.94499999999994</v>
      </c>
      <c r="E83" s="59">
        <f t="shared" si="25"/>
        <v>121.44178783629329</v>
      </c>
      <c r="F83" s="59">
        <f t="shared" si="26"/>
        <v>123.39306938985925</v>
      </c>
      <c r="G83" s="59">
        <f t="shared" si="19"/>
        <v>2.67</v>
      </c>
      <c r="H83" s="60">
        <f t="shared" si="27"/>
        <v>110.38854316752631</v>
      </c>
    </row>
    <row r="84" spans="1:9" ht="15" x14ac:dyDescent="0.2">
      <c r="A84" s="8">
        <f t="shared" si="28"/>
        <v>2026</v>
      </c>
      <c r="B84" s="9" t="s">
        <v>14</v>
      </c>
      <c r="C84" s="61">
        <f t="shared" si="24"/>
        <v>133.3374990495912</v>
      </c>
      <c r="D84" s="61">
        <f t="shared" si="29"/>
        <v>712.94499999999994</v>
      </c>
      <c r="E84" s="61">
        <f t="shared" si="25"/>
        <v>121.55937096223593</v>
      </c>
      <c r="F84" s="61">
        <f t="shared" si="26"/>
        <v>123.40955786090059</v>
      </c>
      <c r="G84" s="61">
        <f t="shared" si="19"/>
        <v>2.67</v>
      </c>
      <c r="H84" s="62">
        <f t="shared" si="27"/>
        <v>110.40124179815545</v>
      </c>
    </row>
    <row r="85" spans="1:9" ht="15" x14ac:dyDescent="0.2">
      <c r="A85" s="6">
        <f t="shared" si="28"/>
        <v>2026</v>
      </c>
      <c r="B85" t="s">
        <v>15</v>
      </c>
      <c r="C85" s="59">
        <f t="shared" si="24"/>
        <v>134.73978974836325</v>
      </c>
      <c r="D85" s="59">
        <f t="shared" si="29"/>
        <v>712.94499999999994</v>
      </c>
      <c r="E85" s="59">
        <f t="shared" si="25"/>
        <v>121.67706793524681</v>
      </c>
      <c r="F85" s="59">
        <f t="shared" si="26"/>
        <v>123.42604853522352</v>
      </c>
      <c r="G85" s="59">
        <f t="shared" si="19"/>
        <v>2.67</v>
      </c>
      <c r="H85" s="60">
        <f t="shared" si="27"/>
        <v>111.27939973182144</v>
      </c>
    </row>
    <row r="86" spans="1:9" ht="15" x14ac:dyDescent="0.2">
      <c r="A86" s="6">
        <f t="shared" si="28"/>
        <v>2026</v>
      </c>
      <c r="B86" t="s">
        <v>16</v>
      </c>
      <c r="C86" s="59">
        <f t="shared" si="24"/>
        <v>134.73978974836325</v>
      </c>
      <c r="D86" s="59">
        <f t="shared" si="29"/>
        <v>712.94499999999994</v>
      </c>
      <c r="E86" s="59">
        <f t="shared" si="25"/>
        <v>121.79487886555565</v>
      </c>
      <c r="F86" s="59">
        <f t="shared" si="26"/>
        <v>123.44254141312243</v>
      </c>
      <c r="G86" s="59">
        <f t="shared" si="19"/>
        <v>2.67</v>
      </c>
      <c r="H86" s="60">
        <f t="shared" si="27"/>
        <v>111.29212082059227</v>
      </c>
    </row>
    <row r="87" spans="1:9" ht="15.75" thickBot="1" x14ac:dyDescent="0.25">
      <c r="A87" s="6">
        <f t="shared" si="28"/>
        <v>2026</v>
      </c>
      <c r="B87" t="s">
        <v>17</v>
      </c>
      <c r="C87" s="63">
        <f t="shared" si="24"/>
        <v>134.73978974836325</v>
      </c>
      <c r="D87" s="63">
        <f t="shared" si="29"/>
        <v>712.94499999999994</v>
      </c>
      <c r="E87" s="63">
        <f t="shared" si="25"/>
        <v>121.91280386349888</v>
      </c>
      <c r="F87" s="63">
        <f t="shared" si="26"/>
        <v>123.45903649489179</v>
      </c>
      <c r="G87" s="63">
        <f t="shared" si="19"/>
        <v>2.67</v>
      </c>
      <c r="H87" s="64">
        <f>100+((C87-$C$47)/$C$47*100*$C$2)+((D87-$D$47)/$D$47*100*$D$2)+((E87-$E$47)/$E$47*100*$E$2)+((F87-$F$47)/$F$47*100*$F$2)+((G87-$G$47)/$G$47*100*$G$2)</f>
        <v>111.30485315453015</v>
      </c>
    </row>
  </sheetData>
  <pageMargins left="0.74803149606299213" right="0.74803149606299213" top="0.78740157480314965" bottom="0.39370078740157483" header="0" footer="0"/>
  <pageSetup paperSize="9" scale="91" fitToHeight="0" orientation="portrait" r:id="rId1"/>
  <headerFooter alignWithMargins="0">
    <oddHeader>&amp;L&amp;G&amp;R&amp;14
&amp;"Arial,Fed"El2023-omkostningsindeks</oddHeader>
    <oddFooter>&amp;L&amp;D&amp;RKontaktinformation: FynBus (HNB/JNB)</oddFooter>
  </headerFooter>
  <ignoredErrors>
    <ignoredError sqref="C76 D76" formula="1"/>
  </ignoredError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B951-96EC-45DE-A516-8371216C7A63}">
  <sheetPr codeName="Ark7">
    <pageSetUpPr fitToPage="1"/>
  </sheetPr>
  <dimension ref="A1:J91"/>
  <sheetViews>
    <sheetView view="pageBreakPreview" zoomScaleNormal="100" zoomScaleSheetLayoutView="100" workbookViewId="0">
      <pane xSplit="1" ySplit="3" topLeftCell="B51" activePane="bottomRight" state="frozen"/>
      <selection activeCell="O61" sqref="O61"/>
      <selection pane="topRight" activeCell="O61" sqref="O61"/>
      <selection pane="bottomLeft" activeCell="O61" sqref="O61"/>
      <selection pane="bottomRight" activeCell="O61" sqref="O61"/>
    </sheetView>
  </sheetViews>
  <sheetFormatPr defaultRowHeight="12.75" x14ac:dyDescent="0.2"/>
  <cols>
    <col min="2" max="2" width="9.5703125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20</v>
      </c>
      <c r="C1" s="2"/>
      <c r="G1" s="66" t="s">
        <v>28</v>
      </c>
    </row>
    <row r="2" spans="1:8" x14ac:dyDescent="0.2">
      <c r="C2" s="3"/>
      <c r="D2" s="3"/>
      <c r="E2" s="3"/>
      <c r="F2" s="3"/>
      <c r="G2" s="3"/>
    </row>
    <row r="3" spans="1:8" x14ac:dyDescent="0.2">
      <c r="A3" s="2" t="s">
        <v>1</v>
      </c>
      <c r="B3" s="2" t="s">
        <v>2</v>
      </c>
      <c r="C3" s="2" t="s">
        <v>3</v>
      </c>
      <c r="D3" s="2" t="s">
        <v>57</v>
      </c>
      <c r="E3" s="2" t="s">
        <v>4</v>
      </c>
      <c r="F3" s="2" t="s">
        <v>5</v>
      </c>
      <c r="G3" s="2" t="s">
        <v>6</v>
      </c>
      <c r="H3" s="2" t="s">
        <v>19</v>
      </c>
    </row>
    <row r="4" spans="1:8" hidden="1" x14ac:dyDescent="0.2">
      <c r="A4" s="2">
        <v>2020</v>
      </c>
      <c r="B4" t="s">
        <v>7</v>
      </c>
      <c r="C4" s="23">
        <f>(Indeks!C4/Indeks!$C$47*Indeks!$C$2)/Indeks!H4*100</f>
        <v>0.76246995238133408</v>
      </c>
      <c r="D4" s="23">
        <f>(Indeks!D4/Indeks!$D$47*Indeks!$D$2)/Indeks!H4*100</f>
        <v>2.5177064047626031E-2</v>
      </c>
      <c r="E4" s="23">
        <f>(Indeks!E4/Indeks!$E$47*Indeks!$E$2)/Indeks!H4*100</f>
        <v>0.11643388275584274</v>
      </c>
      <c r="F4" s="23">
        <f>(Indeks!F4/Indeks!$F$47*Indeks!$F$2)/Indeks!H4*100</f>
        <v>9.4106355755013527E-2</v>
      </c>
      <c r="G4" s="23">
        <f>(Indeks!G4/Indeks!$G$47*Indeks!$G$2)/Indeks!H4*100</f>
        <v>1.8127450601836289E-3</v>
      </c>
      <c r="H4" s="23">
        <f t="shared" ref="H4" si="0">SUM(C4:G4)</f>
        <v>0.99999999999999989</v>
      </c>
    </row>
    <row r="5" spans="1:8" hidden="1" x14ac:dyDescent="0.2">
      <c r="A5" s="6">
        <f>A4</f>
        <v>2020</v>
      </c>
      <c r="B5" t="s">
        <v>8</v>
      </c>
      <c r="C5" s="23">
        <f>(Indeks!C5/Indeks!$C$47*Indeks!$C$2)/Indeks!H5*100</f>
        <v>0.76522301215187105</v>
      </c>
      <c r="D5" s="23">
        <f>(Indeks!D5/Indeks!$D$47*Indeks!$D$2)/Indeks!H5*100</f>
        <v>2.0764744609030134E-2</v>
      </c>
      <c r="E5" s="23">
        <f>(Indeks!E5/Indeks!$E$47*Indeks!$E$2)/Indeks!H5*100</f>
        <v>0.11662761057024132</v>
      </c>
      <c r="F5" s="23">
        <f>(Indeks!F5/Indeks!$F$47*Indeks!$F$2)/Indeks!H5*100</f>
        <v>9.4537047755377052E-2</v>
      </c>
      <c r="G5" s="23">
        <f>(Indeks!G5/Indeks!$G$47*Indeks!$G$2)/Indeks!H5*100</f>
        <v>2.8475849134805909E-3</v>
      </c>
      <c r="H5" s="23">
        <f t="shared" ref="H5:H63" si="1">SUM(C5:G5)</f>
        <v>1.0000000000000002</v>
      </c>
    </row>
    <row r="6" spans="1:8" hidden="1" x14ac:dyDescent="0.2">
      <c r="A6" s="8">
        <f t="shared" ref="A6:A15" si="2">A5</f>
        <v>2020</v>
      </c>
      <c r="B6" s="9" t="s">
        <v>9</v>
      </c>
      <c r="C6" s="24">
        <f>(Indeks!C6/Indeks!$C$47*Indeks!$C$2)/Indeks!H6*100</f>
        <v>0.76884473596528047</v>
      </c>
      <c r="D6" s="24">
        <f>(Indeks!D6/Indeks!$D$47*Indeks!$D$2)/Indeks!H6*100</f>
        <v>1.5750581704332887E-2</v>
      </c>
      <c r="E6" s="24">
        <f>(Indeks!E6/Indeks!$E$47*Indeks!$E$2)/Indeks!H6*100</f>
        <v>0.11729347452048146</v>
      </c>
      <c r="F6" s="24">
        <f>(Indeks!F6/Indeks!$F$47*Indeks!$F$2)/Indeks!H6*100</f>
        <v>9.5806463221685872E-2</v>
      </c>
      <c r="G6" s="24">
        <f>(Indeks!G6/Indeks!$G$47*Indeks!$G$2)/Indeks!H6*100</f>
        <v>2.3047445882194112E-3</v>
      </c>
      <c r="H6" s="24">
        <f t="shared" si="1"/>
        <v>1</v>
      </c>
    </row>
    <row r="7" spans="1:8" hidden="1" x14ac:dyDescent="0.2">
      <c r="A7" s="6">
        <f t="shared" si="2"/>
        <v>2020</v>
      </c>
      <c r="B7" t="s">
        <v>10</v>
      </c>
      <c r="C7" s="23">
        <f>(Indeks!C7/Indeks!$C$47*Indeks!$C$2)/Indeks!H7*100</f>
        <v>0.77476848729172676</v>
      </c>
      <c r="D7" s="23">
        <f>(Indeks!D7/Indeks!$D$47*Indeks!$D$2)/Indeks!H7*100</f>
        <v>1.0926210331673129E-2</v>
      </c>
      <c r="E7" s="23">
        <f>(Indeks!E7/Indeks!$E$47*Indeks!$E$2)/Indeks!H7*100</f>
        <v>0.11777670939321037</v>
      </c>
      <c r="F7" s="23">
        <f>(Indeks!F7/Indeks!$F$47*Indeks!$F$2)/Indeks!H7*100</f>
        <v>9.5735200941134052E-2</v>
      </c>
      <c r="G7" s="23">
        <f>(Indeks!G7/Indeks!$G$47*Indeks!$G$2)/Indeks!H7*100</f>
        <v>7.933920422555752E-4</v>
      </c>
      <c r="H7" s="23">
        <f t="shared" si="1"/>
        <v>1</v>
      </c>
    </row>
    <row r="8" spans="1:8" hidden="1" x14ac:dyDescent="0.2">
      <c r="A8" s="6">
        <f t="shared" si="2"/>
        <v>2020</v>
      </c>
      <c r="B8" t="s">
        <v>11</v>
      </c>
      <c r="C8" s="23">
        <f>(Indeks!C8/Indeks!$C$47*Indeks!$C$2)/Indeks!H8*100</f>
        <v>0.77231271174653782</v>
      </c>
      <c r="D8" s="23">
        <f>(Indeks!D8/Indeks!$D$47*Indeks!$D$2)/Indeks!H8*100</f>
        <v>1.1451393275393162E-2</v>
      </c>
      <c r="E8" s="23">
        <f>(Indeks!E8/Indeks!$E$47*Indeks!$E$2)/Indeks!H8*100</f>
        <v>0.11706342257562866</v>
      </c>
      <c r="F8" s="23">
        <f>(Indeks!F8/Indeks!$F$47*Indeks!$F$2)/Indeks!H8*100</f>
        <v>9.5613524841233657E-2</v>
      </c>
      <c r="G8" s="23">
        <f>(Indeks!G8/Indeks!$G$47*Indeks!$G$2)/Indeks!H8*100</f>
        <v>3.5589475612062822E-3</v>
      </c>
      <c r="H8" s="23">
        <f t="shared" si="1"/>
        <v>0.99999999999999944</v>
      </c>
    </row>
    <row r="9" spans="1:8" hidden="1" x14ac:dyDescent="0.2">
      <c r="A9" s="8">
        <f t="shared" si="2"/>
        <v>2020</v>
      </c>
      <c r="B9" s="9" t="s">
        <v>12</v>
      </c>
      <c r="C9" s="24">
        <f>(Indeks!C9/Indeks!$C$47*Indeks!$C$2)/Indeks!H9*100</f>
        <v>0.77450076425899517</v>
      </c>
      <c r="D9" s="24">
        <f>(Indeks!D9/Indeks!$D$47*Indeks!$D$2)/Indeks!H9*100</f>
        <v>9.5574817882495538E-3</v>
      </c>
      <c r="E9" s="24">
        <f>(Indeks!E9/Indeks!$E$47*Indeks!$E$2)/Indeks!H9*100</f>
        <v>0.11728143218587717</v>
      </c>
      <c r="F9" s="24">
        <f>(Indeks!F9/Indeks!$F$47*Indeks!$F$2)/Indeks!H9*100</f>
        <v>9.5884409173540783E-2</v>
      </c>
      <c r="G9" s="24">
        <f>(Indeks!G9/Indeks!$G$47*Indeks!$G$2)/Indeks!H9*100</f>
        <v>2.7759125933370719E-3</v>
      </c>
      <c r="H9" s="24">
        <f t="shared" si="1"/>
        <v>0.99999999999999978</v>
      </c>
    </row>
    <row r="10" spans="1:8" hidden="1" x14ac:dyDescent="0.2">
      <c r="A10" s="6">
        <f t="shared" si="2"/>
        <v>2020</v>
      </c>
      <c r="B10" t="s">
        <v>27</v>
      </c>
      <c r="C10" s="23">
        <f>(Indeks!C10/Indeks!$C$47*Indeks!$C$2)/Indeks!H10*100</f>
        <v>0.77451570958866811</v>
      </c>
      <c r="D10" s="23">
        <f>(Indeks!D10/Indeks!$D$47*Indeks!$D$2)/Indeks!H10*100</f>
        <v>1.0512629672772956E-2</v>
      </c>
      <c r="E10" s="23">
        <f>(Indeks!E10/Indeks!$E$47*Indeks!$E$2)/Indeks!H10*100</f>
        <v>0.11717004834203325</v>
      </c>
      <c r="F10" s="23">
        <f>(Indeks!F10/Indeks!$F$47*Indeks!$F$2)/Indeks!H10*100</f>
        <v>9.5977406063229298E-2</v>
      </c>
      <c r="G10" s="23">
        <f>(Indeks!G10/Indeks!$G$47*Indeks!$G$2)/Indeks!H10*100</f>
        <v>1.8242063332963912E-3</v>
      </c>
      <c r="H10" s="23">
        <f t="shared" si="1"/>
        <v>1.0000000000000002</v>
      </c>
    </row>
    <row r="11" spans="1:8" hidden="1" x14ac:dyDescent="0.2">
      <c r="A11" s="6">
        <f t="shared" si="2"/>
        <v>2020</v>
      </c>
      <c r="B11" t="s">
        <v>13</v>
      </c>
      <c r="C11" s="23">
        <f>(Indeks!C11/Indeks!$C$47*Indeks!$C$2)/Indeks!H11*100</f>
        <v>0.76951464517755763</v>
      </c>
      <c r="D11" s="23">
        <f>(Indeks!D11/Indeks!$D$47*Indeks!$D$2)/Indeks!H11*100</f>
        <v>1.66865424929463E-2</v>
      </c>
      <c r="E11" s="23">
        <f>(Indeks!E11/Indeks!$E$47*Indeks!$E$2)/Indeks!H11*100</f>
        <v>0.11652639201818953</v>
      </c>
      <c r="F11" s="23">
        <f>(Indeks!F11/Indeks!$F$47*Indeks!$F$2)/Indeks!H11*100</f>
        <v>9.5538794108157993E-2</v>
      </c>
      <c r="G11" s="23">
        <f>(Indeks!G11/Indeks!$G$47*Indeks!$G$2)/Indeks!H11*100</f>
        <v>1.7336262031484087E-3</v>
      </c>
      <c r="H11" s="23">
        <f t="shared" si="1"/>
        <v>0.99999999999999989</v>
      </c>
    </row>
    <row r="12" spans="1:8" hidden="1" x14ac:dyDescent="0.2">
      <c r="A12" s="8">
        <f t="shared" si="2"/>
        <v>2020</v>
      </c>
      <c r="B12" s="9" t="s">
        <v>14</v>
      </c>
      <c r="C12" s="24">
        <f>(Indeks!C12/Indeks!$C$47*Indeks!$C$2)/Indeks!H12*100</f>
        <v>0.77027608818173543</v>
      </c>
      <c r="D12" s="24">
        <f>(Indeks!D12/Indeks!$D$47*Indeks!$D$2)/Indeks!H12*100</f>
        <v>1.5022444488034303E-2</v>
      </c>
      <c r="E12" s="24">
        <f>(Indeks!E12/Indeks!$E$47*Indeks!$E$2)/Indeks!H12*100</f>
        <v>0.11754589532915009</v>
      </c>
      <c r="F12" s="24">
        <f>(Indeks!F12/Indeks!$F$47*Indeks!$F$2)/Indeks!H12*100</f>
        <v>9.5814626184573107E-2</v>
      </c>
      <c r="G12" s="24">
        <f>(Indeks!G12/Indeks!$G$47*Indeks!$G$2)/Indeks!H12*100</f>
        <v>1.3409458165070576E-3</v>
      </c>
      <c r="H12" s="24">
        <f t="shared" si="1"/>
        <v>0.99999999999999989</v>
      </c>
    </row>
    <row r="13" spans="1:8" hidden="1" x14ac:dyDescent="0.2">
      <c r="A13" s="6">
        <f t="shared" si="2"/>
        <v>2020</v>
      </c>
      <c r="B13" t="s">
        <v>15</v>
      </c>
      <c r="C13" s="23">
        <f>(Indeks!C13/Indeks!$C$47*Indeks!$C$2)/Indeks!H13*100</f>
        <v>0.76676878046777597</v>
      </c>
      <c r="D13" s="23">
        <f>(Indeks!D13/Indeks!$D$47*Indeks!$D$2)/Indeks!H13*100</f>
        <v>2.2052028413994125E-2</v>
      </c>
      <c r="E13" s="23">
        <f>(Indeks!E13/Indeks!$E$47*Indeks!$E$2)/Indeks!H13*100</f>
        <v>0.11505800785511422</v>
      </c>
      <c r="F13" s="23">
        <f>(Indeks!F13/Indeks!$F$47*Indeks!$F$2)/Indeks!H13*100</f>
        <v>9.4416012196096161E-2</v>
      </c>
      <c r="G13" s="23">
        <f>(Indeks!G13/Indeks!$G$47*Indeks!$G$2)/Indeks!H13*100</f>
        <v>1.7051710670194446E-3</v>
      </c>
      <c r="H13" s="23">
        <f t="shared" si="1"/>
        <v>0.99999999999999989</v>
      </c>
    </row>
    <row r="14" spans="1:8" hidden="1" x14ac:dyDescent="0.2">
      <c r="A14" s="6">
        <f t="shared" si="2"/>
        <v>2020</v>
      </c>
      <c r="B14" t="s">
        <v>16</v>
      </c>
      <c r="C14" s="23">
        <f>(Indeks!C14/Indeks!$C$47*Indeks!$C$2)/Indeks!H14*100</f>
        <v>0.76676982748485967</v>
      </c>
      <c r="D14" s="23">
        <f>(Indeks!D14/Indeks!$D$47*Indeks!$D$2)/Indeks!H14*100</f>
        <v>2.2793380040599526E-2</v>
      </c>
      <c r="E14" s="23">
        <f>(Indeks!E14/Indeks!$E$47*Indeks!$E$2)/Indeks!H14*100</f>
        <v>0.1149471049611773</v>
      </c>
      <c r="F14" s="23">
        <f>(Indeks!F14/Indeks!$F$47*Indeks!$F$2)/Indeks!H14*100</f>
        <v>9.4327069289214929E-2</v>
      </c>
      <c r="G14" s="23">
        <f>(Indeks!G14/Indeks!$G$47*Indeks!$G$2)/Indeks!H14*100</f>
        <v>1.1626182241485626E-3</v>
      </c>
      <c r="H14" s="23">
        <f t="shared" si="1"/>
        <v>1</v>
      </c>
    </row>
    <row r="15" spans="1:8" ht="13.5" hidden="1" thickBot="1" x14ac:dyDescent="0.25">
      <c r="A15" s="16">
        <f t="shared" si="2"/>
        <v>2020</v>
      </c>
      <c r="B15" s="17" t="s">
        <v>17</v>
      </c>
      <c r="C15" s="25">
        <f>(Indeks!C15/Indeks!$C$47*Indeks!$C$2)/Indeks!H15*100</f>
        <v>0.77289635019231062</v>
      </c>
      <c r="D15" s="25">
        <f>(Indeks!D15/Indeks!$D$47*Indeks!$D$2)/Indeks!H15*100</f>
        <v>1.5488021127430683E-2</v>
      </c>
      <c r="E15" s="25">
        <f>(Indeks!E15/Indeks!$E$47*Indeks!$E$2)/Indeks!H15*100</f>
        <v>0.11608943185253118</v>
      </c>
      <c r="F15" s="25">
        <f>(Indeks!F15/Indeks!$F$47*Indeks!$F$2)/Indeks!H15*100</f>
        <v>9.4901179445351522E-2</v>
      </c>
      <c r="G15" s="25">
        <f>(Indeks!G15/Indeks!$G$47*Indeks!$G$2)/Indeks!H15*100</f>
        <v>6.2501738237597004E-4</v>
      </c>
      <c r="H15" s="25">
        <f t="shared" si="1"/>
        <v>0.99999999999999989</v>
      </c>
    </row>
    <row r="16" spans="1:8" hidden="1" x14ac:dyDescent="0.2">
      <c r="A16" s="2">
        <v>2021</v>
      </c>
      <c r="B16" t="s">
        <v>7</v>
      </c>
      <c r="C16" s="23">
        <f>(Indeks!C16/Indeks!$C$47*Indeks!$C$2)/Indeks!H16*100</f>
        <v>0.77055899751695212</v>
      </c>
      <c r="D16" s="23">
        <f>(Indeks!D16/Indeks!$D$47*Indeks!$D$2)/Indeks!H16*100</f>
        <v>1.7478477928372108E-2</v>
      </c>
      <c r="E16" s="23">
        <f>(Indeks!E16/Indeks!$E$47*Indeks!$E$2)/Indeks!H16*100</f>
        <v>0.11573331987194181</v>
      </c>
      <c r="F16" s="23">
        <f>(Indeks!F16/Indeks!$F$47*Indeks!$F$2)/Indeks!H16*100</f>
        <v>9.5059764279576575E-2</v>
      </c>
      <c r="G16" s="23">
        <f>(Indeks!G16/Indeks!$G$47*Indeks!$G$2)/Indeks!H16*100</f>
        <v>1.1694404031572182E-3</v>
      </c>
      <c r="H16" s="23">
        <f t="shared" si="1"/>
        <v>0.99999999999999978</v>
      </c>
    </row>
    <row r="17" spans="1:8" hidden="1" x14ac:dyDescent="0.2">
      <c r="A17" s="6">
        <f>A16</f>
        <v>2021</v>
      </c>
      <c r="B17" t="s">
        <v>8</v>
      </c>
      <c r="C17" s="23">
        <f>(Indeks!C17/Indeks!$C$47*Indeks!$C$2)/Indeks!H17*100</f>
        <v>0.76867437510435299</v>
      </c>
      <c r="D17" s="23">
        <f>(Indeks!D17/Indeks!$D$47*Indeks!$D$2)/Indeks!H17*100</f>
        <v>2.1616870596970796E-2</v>
      </c>
      <c r="E17" s="23">
        <f>(Indeks!E17/Indeks!$E$47*Indeks!$E$2)/Indeks!H17*100</f>
        <v>0.11522738398620253</v>
      </c>
      <c r="F17" s="23">
        <f>(Indeks!F17/Indeks!$F$47*Indeks!$F$2)/Indeks!H17*100</f>
        <v>9.4559142325952597E-2</v>
      </c>
      <c r="G17" s="23">
        <f>(Indeks!G17/Indeks!$G$47*Indeks!$G$2)/Indeks!H17*100</f>
        <v>-7.7772013478987918E-5</v>
      </c>
      <c r="H17" s="23">
        <f t="shared" si="1"/>
        <v>1</v>
      </c>
    </row>
    <row r="18" spans="1:8" hidden="1" x14ac:dyDescent="0.2">
      <c r="A18" s="8">
        <f t="shared" ref="A18:A27" si="3">A17</f>
        <v>2021</v>
      </c>
      <c r="B18" s="9" t="s">
        <v>9</v>
      </c>
      <c r="C18" s="24">
        <f>(Indeks!C18/Indeks!$C$47*Indeks!$C$2)/Indeks!H18*100</f>
        <v>0.76079227397848515</v>
      </c>
      <c r="D18" s="24">
        <f>(Indeks!D18/Indeks!$D$47*Indeks!$D$2)/Indeks!H18*100</f>
        <v>2.9301099032099261E-2</v>
      </c>
      <c r="E18" s="24">
        <f>(Indeks!E18/Indeks!$E$47*Indeks!$E$2)/Indeks!H18*100</f>
        <v>0.11426641682750185</v>
      </c>
      <c r="F18" s="24">
        <f>(Indeks!F18/Indeks!$F$47*Indeks!$F$2)/Indeks!H18*100</f>
        <v>9.4562566773971221E-2</v>
      </c>
      <c r="G18" s="24">
        <f>(Indeks!G18/Indeks!$G$47*Indeks!$G$2)/Indeks!H18*100</f>
        <v>1.0776433879423255E-3</v>
      </c>
      <c r="H18" s="24">
        <f t="shared" si="1"/>
        <v>0.99999999999999978</v>
      </c>
    </row>
    <row r="19" spans="1:8" hidden="1" x14ac:dyDescent="0.2">
      <c r="A19" s="6">
        <f t="shared" si="3"/>
        <v>2021</v>
      </c>
      <c r="B19" t="s">
        <v>10</v>
      </c>
      <c r="C19" s="23">
        <f>(Indeks!C19/Indeks!$C$47*Indeks!$C$2)/Indeks!H19*100</f>
        <v>0.7605632714631051</v>
      </c>
      <c r="D19" s="23">
        <f>(Indeks!D19/Indeks!$D$47*Indeks!$D$2)/Indeks!H19*100</f>
        <v>2.923015654702607E-2</v>
      </c>
      <c r="E19" s="23">
        <f>(Indeks!E19/Indeks!$E$47*Indeks!$E$2)/Indeks!H19*100</f>
        <v>0.1138443408485902</v>
      </c>
      <c r="F19" s="23">
        <f>(Indeks!F19/Indeks!$F$47*Indeks!$F$2)/Indeks!H19*100</f>
        <v>9.3846027148528605E-2</v>
      </c>
      <c r="G19" s="23">
        <f>(Indeks!G19/Indeks!$G$47*Indeks!$G$2)/Indeks!H19*100</f>
        <v>2.5162039927501189E-3</v>
      </c>
      <c r="H19" s="23">
        <f t="shared" si="1"/>
        <v>1.0000000000000002</v>
      </c>
    </row>
    <row r="20" spans="1:8" hidden="1" x14ac:dyDescent="0.2">
      <c r="A20" s="6">
        <f t="shared" si="3"/>
        <v>2021</v>
      </c>
      <c r="B20" t="s">
        <v>11</v>
      </c>
      <c r="C20" s="23">
        <f>(Indeks!C20/Indeks!$C$47*Indeks!$C$2)/Indeks!H20*100</f>
        <v>0.76163465862594726</v>
      </c>
      <c r="D20" s="23">
        <f>(Indeks!D20/Indeks!$D$47*Indeks!$D$2)/Indeks!H20*100</f>
        <v>2.6386842108307294E-2</v>
      </c>
      <c r="E20" s="23">
        <f>(Indeks!E20/Indeks!$E$47*Indeks!$E$2)/Indeks!H20*100</f>
        <v>0.1141141201408382</v>
      </c>
      <c r="F20" s="23">
        <f>(Indeks!F20/Indeks!$F$47*Indeks!$F$2)/Indeks!H20*100</f>
        <v>9.4504714446622451E-2</v>
      </c>
      <c r="G20" s="23">
        <f>(Indeks!G20/Indeks!$G$47*Indeks!$G$2)/Indeks!H20*100</f>
        <v>3.3596646782847761E-3</v>
      </c>
      <c r="H20" s="23">
        <f t="shared" si="1"/>
        <v>1</v>
      </c>
    </row>
    <row r="21" spans="1:8" hidden="1" x14ac:dyDescent="0.2">
      <c r="A21" s="8">
        <f t="shared" si="3"/>
        <v>2021</v>
      </c>
      <c r="B21" s="9" t="s">
        <v>12</v>
      </c>
      <c r="C21" s="24">
        <f>(Indeks!C21/Indeks!$C$47*Indeks!$C$2)/Indeks!H21*100</f>
        <v>0.76050580789243794</v>
      </c>
      <c r="D21" s="24">
        <f>(Indeks!D21/Indeks!$D$47*Indeks!$D$2)/Indeks!H21*100</f>
        <v>2.7511245740915378E-2</v>
      </c>
      <c r="E21" s="24">
        <f>(Indeks!E21/Indeks!$E$47*Indeks!$E$2)/Indeks!H21*100</f>
        <v>0.11438197621089875</v>
      </c>
      <c r="F21" s="24">
        <f>(Indeks!F21/Indeks!$F$47*Indeks!$F$2)/Indeks!H21*100</f>
        <v>9.4627499202447229E-2</v>
      </c>
      <c r="G21" s="24">
        <f>(Indeks!G21/Indeks!$G$47*Indeks!$G$2)/Indeks!H21*100</f>
        <v>2.973470953300702E-3</v>
      </c>
      <c r="H21" s="24">
        <f t="shared" si="1"/>
        <v>1</v>
      </c>
    </row>
    <row r="22" spans="1:8" hidden="1" x14ac:dyDescent="0.2">
      <c r="A22" s="6">
        <f t="shared" si="3"/>
        <v>2021</v>
      </c>
      <c r="B22" t="s">
        <v>27</v>
      </c>
      <c r="C22" s="23">
        <f>(Indeks!C22/Indeks!$C$47*Indeks!$C$2)/Indeks!H22*100</f>
        <v>0.75705353642402806</v>
      </c>
      <c r="D22" s="23">
        <f>(Indeks!D22/Indeks!$D$47*Indeks!$D$2)/Indeks!H22*100</f>
        <v>3.1237470243931593E-2</v>
      </c>
      <c r="E22" s="23">
        <f>(Indeks!E22/Indeks!$E$47*Indeks!$E$2)/Indeks!H22*100</f>
        <v>0.11387226293404795</v>
      </c>
      <c r="F22" s="23">
        <f>(Indeks!F22/Indeks!$F$47*Indeks!$F$2)/Indeks!H22*100</f>
        <v>9.4200328466195679E-2</v>
      </c>
      <c r="G22" s="23">
        <f>(Indeks!G22/Indeks!$G$47*Indeks!$G$2)/Indeks!H22*100</f>
        <v>3.6364019317965848E-3</v>
      </c>
      <c r="H22" s="23">
        <f t="shared" si="1"/>
        <v>0.99999999999999989</v>
      </c>
    </row>
    <row r="23" spans="1:8" hidden="1" x14ac:dyDescent="0.2">
      <c r="A23" s="6">
        <f t="shared" si="3"/>
        <v>2021</v>
      </c>
      <c r="B23" t="s">
        <v>13</v>
      </c>
      <c r="C23" s="23">
        <f>(Indeks!C23/Indeks!$C$47*Indeks!$C$2)/Indeks!H23*100</f>
        <v>0.74910590137398414</v>
      </c>
      <c r="D23" s="23">
        <f>(Indeks!D23/Indeks!$D$47*Indeks!$D$2)/Indeks!H23*100</f>
        <v>4.1577720764100136E-2</v>
      </c>
      <c r="E23" s="23">
        <f>(Indeks!E23/Indeks!$E$47*Indeks!$E$2)/Indeks!H23*100</f>
        <v>0.11278423238259513</v>
      </c>
      <c r="F23" s="23">
        <f>(Indeks!F23/Indeks!$F$47*Indeks!$F$2)/Indeks!H23*100</f>
        <v>9.3383697233803312E-2</v>
      </c>
      <c r="G23" s="23">
        <f>(Indeks!G23/Indeks!$G$47*Indeks!$G$2)/Indeks!H23*100</f>
        <v>3.1484482455174409E-3</v>
      </c>
      <c r="H23" s="23">
        <f t="shared" si="1"/>
        <v>1.0000000000000002</v>
      </c>
    </row>
    <row r="24" spans="1:8" hidden="1" x14ac:dyDescent="0.2">
      <c r="A24" s="8">
        <f t="shared" si="3"/>
        <v>2021</v>
      </c>
      <c r="B24" s="9" t="s">
        <v>14</v>
      </c>
      <c r="C24" s="24">
        <f>(Indeks!C24/Indeks!$C$47*Indeks!$C$2)/Indeks!H24*100</f>
        <v>0.74578173111832813</v>
      </c>
      <c r="D24" s="24">
        <f>(Indeks!D24/Indeks!$D$47*Indeks!$D$2)/Indeks!H24*100</f>
        <v>4.536956466829363E-2</v>
      </c>
      <c r="E24" s="24">
        <f>(Indeks!E24/Indeks!$E$47*Indeks!$E$2)/Indeks!H24*100</f>
        <v>0.11303230875763576</v>
      </c>
      <c r="F24" s="24">
        <f>(Indeks!F24/Indeks!$F$47*Indeks!$F$2)/Indeks!H24*100</f>
        <v>9.3055070521350411E-2</v>
      </c>
      <c r="G24" s="24">
        <f>(Indeks!G24/Indeks!$G$47*Indeks!$G$2)/Indeks!H24*100</f>
        <v>2.7613249343922414E-3</v>
      </c>
      <c r="H24" s="24">
        <f t="shared" si="1"/>
        <v>1.0000000000000002</v>
      </c>
    </row>
    <row r="25" spans="1:8" hidden="1" x14ac:dyDescent="0.2">
      <c r="A25" s="6">
        <f t="shared" si="3"/>
        <v>2021</v>
      </c>
      <c r="B25" t="s">
        <v>15</v>
      </c>
      <c r="C25" s="23">
        <f>(Indeks!C25/Indeks!$C$47*Indeks!$C$2)/Indeks!H25*100</f>
        <v>0.74888347670733391</v>
      </c>
      <c r="D25" s="23">
        <f>(Indeks!D25/Indeks!$D$47*Indeks!$D$2)/Indeks!H25*100</f>
        <v>4.6076556555797912E-2</v>
      </c>
      <c r="E25" s="23">
        <f>(Indeks!E25/Indeks!$E$47*Indeks!$E$2)/Indeks!H25*100</f>
        <v>0.11066478636947812</v>
      </c>
      <c r="F25" s="23">
        <f>(Indeks!F25/Indeks!$F$47*Indeks!$F$2)/Indeks!H25*100</f>
        <v>9.1446950533857874E-2</v>
      </c>
      <c r="G25" s="23">
        <f>(Indeks!G25/Indeks!$G$47*Indeks!$G$2)/Indeks!H25*100</f>
        <v>2.9282298335321279E-3</v>
      </c>
      <c r="H25" s="23">
        <f t="shared" si="1"/>
        <v>0.99999999999999989</v>
      </c>
    </row>
    <row r="26" spans="1:8" hidden="1" x14ac:dyDescent="0.2">
      <c r="A26" s="6">
        <f t="shared" si="3"/>
        <v>2021</v>
      </c>
      <c r="B26" t="s">
        <v>16</v>
      </c>
      <c r="C26" s="23">
        <f>(Indeks!C26/Indeks!$C$47*Indeks!$C$2)/Indeks!H26*100</f>
        <v>0.73146557724786498</v>
      </c>
      <c r="D26" s="23">
        <f>(Indeks!D26/Indeks!$D$47*Indeks!$D$2)/Indeks!H26*100</f>
        <v>6.7105466424394772E-2</v>
      </c>
      <c r="E26" s="23">
        <f>(Indeks!E26/Indeks!$E$47*Indeks!$E$2)/Indeks!H26*100</f>
        <v>0.10839825791390703</v>
      </c>
      <c r="F26" s="23">
        <f>(Indeks!F26/Indeks!$F$47*Indeks!$F$2)/Indeks!H26*100</f>
        <v>8.9813059333611042E-2</v>
      </c>
      <c r="G26" s="23">
        <f>(Indeks!G26/Indeks!$G$47*Indeks!$G$2)/Indeks!H26*100</f>
        <v>3.2176390802224441E-3</v>
      </c>
      <c r="H26" s="23">
        <f t="shared" si="1"/>
        <v>1.0000000000000002</v>
      </c>
    </row>
    <row r="27" spans="1:8" ht="12" hidden="1" customHeight="1" thickBot="1" x14ac:dyDescent="0.25">
      <c r="A27" s="16">
        <f t="shared" si="3"/>
        <v>2021</v>
      </c>
      <c r="B27" s="17" t="s">
        <v>17</v>
      </c>
      <c r="C27" s="25">
        <f>(Indeks!C27/Indeks!$C$47*Indeks!$C$2)/Indeks!H27*100</f>
        <v>0.7352620598310311</v>
      </c>
      <c r="D27" s="25">
        <f>(Indeks!D27/Indeks!$D$47*Indeks!$D$2)/Indeks!H27*100</f>
        <v>6.0533158127818856E-2</v>
      </c>
      <c r="E27" s="25">
        <f>(Indeks!E27/Indeks!$E$47*Indeks!$E$2)/Indeks!H27*100</f>
        <v>0.10999074689692483</v>
      </c>
      <c r="F27" s="25">
        <f>(Indeks!F27/Indeks!$F$47*Indeks!$F$2)/Indeks!H27*100</f>
        <v>9.0692198906167684E-2</v>
      </c>
      <c r="G27" s="25">
        <f>(Indeks!G27/Indeks!$G$47*Indeks!$G$2)/Indeks!H27*100</f>
        <v>3.5218362380574604E-3</v>
      </c>
      <c r="H27" s="25">
        <f t="shared" si="1"/>
        <v>0.99999999999999989</v>
      </c>
    </row>
    <row r="28" spans="1:8" hidden="1" x14ac:dyDescent="0.2">
      <c r="A28" s="2">
        <v>2022</v>
      </c>
      <c r="B28" t="s">
        <v>7</v>
      </c>
      <c r="C28" s="23">
        <f>(Indeks!C28/Indeks!$C$47*Indeks!$C$2)/Indeks!H28*100</f>
        <v>0.72261995666632661</v>
      </c>
      <c r="D28" s="23">
        <f>(Indeks!D28/Indeks!$D$47*Indeks!$D$2)/Indeks!H28*100</f>
        <v>7.4793585450832228E-2</v>
      </c>
      <c r="E28" s="23">
        <f>(Indeks!E28/Indeks!$E$47*Indeks!$E$2)/Indeks!H28*100</f>
        <v>0.10957408717787842</v>
      </c>
      <c r="F28" s="23">
        <f>(Indeks!F28/Indeks!$F$47*Indeks!$F$2)/Indeks!H28*100</f>
        <v>9.0013512991612143E-2</v>
      </c>
      <c r="G28" s="23">
        <f>(Indeks!G28/Indeks!$G$47*Indeks!$G$2)/Indeks!H28*100</f>
        <v>2.998857713350575E-3</v>
      </c>
      <c r="H28" s="23">
        <f t="shared" si="1"/>
        <v>1</v>
      </c>
    </row>
    <row r="29" spans="1:8" hidden="1" x14ac:dyDescent="0.2">
      <c r="A29" s="6">
        <f>A28</f>
        <v>2022</v>
      </c>
      <c r="B29" t="s">
        <v>8</v>
      </c>
      <c r="C29" s="23">
        <f>(Indeks!C29/Indeks!$C$47*Indeks!$C$2)/Indeks!H29*100</f>
        <v>0.70272501487603745</v>
      </c>
      <c r="D29" s="23">
        <f>(Indeks!D29/Indeks!$D$47*Indeks!$D$2)/Indeks!H29*100</f>
        <v>9.9451541550888631E-2</v>
      </c>
      <c r="E29" s="23">
        <f>(Indeks!E29/Indeks!$E$47*Indeks!$E$2)/Indeks!H29*100</f>
        <v>0.10605986189630688</v>
      </c>
      <c r="F29" s="23">
        <f>(Indeks!F29/Indeks!$F$47*Indeks!$F$2)/Indeks!H29*100</f>
        <v>8.801406066426247E-2</v>
      </c>
      <c r="G29" s="23">
        <f>(Indeks!G29/Indeks!$G$47*Indeks!$G$2)/Indeks!H29*100</f>
        <v>3.7495210125045482E-3</v>
      </c>
      <c r="H29" s="23">
        <f t="shared" si="1"/>
        <v>1</v>
      </c>
    </row>
    <row r="30" spans="1:8" hidden="1" x14ac:dyDescent="0.2">
      <c r="A30" s="8">
        <f t="shared" ref="A30:A39" si="4">A29</f>
        <v>2022</v>
      </c>
      <c r="B30" s="9" t="s">
        <v>9</v>
      </c>
      <c r="C30" s="24">
        <f>(Indeks!C30/Indeks!$C$47*Indeks!$C$2)/Indeks!H30*100</f>
        <v>0.72781372128306343</v>
      </c>
      <c r="D30" s="24">
        <f>(Indeks!D30/Indeks!$D$47*Indeks!$D$2)/Indeks!H30*100</f>
        <v>6.2207146997094828E-2</v>
      </c>
      <c r="E30" s="24">
        <f>(Indeks!E30/Indeks!$E$47*Indeks!$E$2)/Indeks!H30*100</f>
        <v>0.11139209503594341</v>
      </c>
      <c r="F30" s="24">
        <f>(Indeks!F30/Indeks!$F$47*Indeks!$F$2)/Indeks!H30*100</f>
        <v>9.3553017137346289E-2</v>
      </c>
      <c r="G30" s="24">
        <f>(Indeks!G30/Indeks!$G$47*Indeks!$G$2)/Indeks!H30*100</f>
        <v>5.0340195465519814E-3</v>
      </c>
      <c r="H30" s="24">
        <f t="shared" si="1"/>
        <v>1</v>
      </c>
    </row>
    <row r="31" spans="1:8" hidden="1" x14ac:dyDescent="0.2">
      <c r="A31" s="10">
        <f t="shared" si="4"/>
        <v>2022</v>
      </c>
      <c r="B31" s="11" t="s">
        <v>10</v>
      </c>
      <c r="C31" s="23">
        <f>(Indeks!C31/Indeks!$C$47*Indeks!$C$2)/Indeks!H31*100</f>
        <v>0.72957949891334173</v>
      </c>
      <c r="D31" s="23">
        <f>(Indeks!D31/Indeks!$D$47*Indeks!$D$2)/Indeks!H31*100</f>
        <v>5.7546124480157779E-2</v>
      </c>
      <c r="E31" s="23">
        <f>(Indeks!E31/Indeks!$E$47*Indeks!$E$2)/Indeks!H31*100</f>
        <v>0.11199217311830137</v>
      </c>
      <c r="F31" s="23">
        <f>(Indeks!F31/Indeks!$F$47*Indeks!$F$2)/Indeks!H31*100</f>
        <v>9.3438543072427327E-2</v>
      </c>
      <c r="G31" s="23">
        <f>(Indeks!G31/Indeks!$G$47*Indeks!$G$2)/Indeks!H31*100</f>
        <v>7.4436604157717629E-3</v>
      </c>
      <c r="H31" s="23">
        <f t="shared" si="1"/>
        <v>1</v>
      </c>
    </row>
    <row r="32" spans="1:8" hidden="1" x14ac:dyDescent="0.2">
      <c r="A32" s="6">
        <f t="shared" si="4"/>
        <v>2022</v>
      </c>
      <c r="B32" t="s">
        <v>11</v>
      </c>
      <c r="C32" s="23">
        <f>(Indeks!C32/Indeks!$C$47*Indeks!$C$2)/Indeks!H32*100</f>
        <v>0.68198963381291389</v>
      </c>
      <c r="D32" s="23">
        <f>(Indeks!D32/Indeks!$D$47*Indeks!$D$2)/Indeks!H32*100</f>
        <v>0.11685866450533861</v>
      </c>
      <c r="E32" s="23">
        <f>(Indeks!E32/Indeks!$E$47*Indeks!$E$2)/Indeks!H32*100</f>
        <v>0.10535808724833987</v>
      </c>
      <c r="F32" s="23">
        <f>(Indeks!F32/Indeks!$F$47*Indeks!$F$2)/Indeks!H32*100</f>
        <v>8.7497398456577113E-2</v>
      </c>
      <c r="G32" s="23">
        <f>(Indeks!G32/Indeks!$G$47*Indeks!$G$2)/Indeks!H32*100</f>
        <v>8.2962159768305861E-3</v>
      </c>
      <c r="H32" s="23">
        <f t="shared" si="1"/>
        <v>1</v>
      </c>
    </row>
    <row r="33" spans="1:8" ht="13.5" hidden="1" thickBot="1" x14ac:dyDescent="0.25">
      <c r="A33" s="16">
        <f t="shared" si="4"/>
        <v>2022</v>
      </c>
      <c r="B33" s="17" t="s">
        <v>12</v>
      </c>
      <c r="C33" s="25">
        <f>(Indeks!C33/Indeks!$C$47*Indeks!$C$2)/Indeks!H33*100</f>
        <v>0.70416791383167787</v>
      </c>
      <c r="D33" s="25">
        <f>(Indeks!D33/Indeks!$D$47*Indeks!$D$2)/Indeks!H33*100</f>
        <v>8.2341332168042375E-2</v>
      </c>
      <c r="E33" s="25">
        <f>(Indeks!E33/Indeks!$E$47*Indeks!$E$2)/Indeks!H33*100</f>
        <v>0.11056605566099466</v>
      </c>
      <c r="F33" s="25">
        <f>(Indeks!F33/Indeks!$F$47*Indeks!$F$2)/Indeks!H33*100</f>
        <v>9.2009945392022605E-2</v>
      </c>
      <c r="G33" s="25">
        <f>(Indeks!G33/Indeks!$G$47*Indeks!$G$2)/Indeks!H33*100</f>
        <v>1.0914752947262548E-2</v>
      </c>
      <c r="H33" s="25">
        <f t="shared" si="1"/>
        <v>1</v>
      </c>
    </row>
    <row r="34" spans="1:8" hidden="1" x14ac:dyDescent="0.2">
      <c r="A34" s="6">
        <f t="shared" si="4"/>
        <v>2022</v>
      </c>
      <c r="B34" t="s">
        <v>27</v>
      </c>
      <c r="C34" s="23">
        <f>(Indeks!C34/Indeks!$C$47*Indeks!$C$2)/Indeks!H34*100</f>
        <v>0.69994197734129782</v>
      </c>
      <c r="D34" s="23">
        <f>(Indeks!D34/Indeks!$D$47*Indeks!$D$2)/Indeks!H34*100</f>
        <v>8.6068840530562102E-2</v>
      </c>
      <c r="E34" s="23">
        <f>(Indeks!E34/Indeks!$E$47*Indeks!$E$2)/Indeks!H34*100</f>
        <v>0.11029502711935113</v>
      </c>
      <c r="F34" s="23">
        <f>(Indeks!F34/Indeks!$F$47*Indeks!$F$2)/Indeks!H34*100</f>
        <v>9.1126969725364229E-2</v>
      </c>
      <c r="G34" s="23">
        <f>(Indeks!G34/Indeks!$G$47*Indeks!$G$2)/Indeks!H34*100</f>
        <v>1.2567185283424664E-2</v>
      </c>
      <c r="H34" s="23">
        <f t="shared" si="1"/>
        <v>1</v>
      </c>
    </row>
    <row r="35" spans="1:8" hidden="1" x14ac:dyDescent="0.2">
      <c r="A35" s="6">
        <f t="shared" si="4"/>
        <v>2022</v>
      </c>
      <c r="B35" t="s">
        <v>13</v>
      </c>
      <c r="C35" s="23">
        <f>(Indeks!C35/Indeks!$C$47*Indeks!$C$2)/Indeks!H35*100</f>
        <v>0.68167286168637742</v>
      </c>
      <c r="D35" s="23">
        <f>(Indeks!D35/Indeks!$D$47*Indeks!$D$2)/Indeks!H35*100</f>
        <v>0.10715335828420641</v>
      </c>
      <c r="E35" s="23">
        <f>(Indeks!E35/Indeks!$E$47*Indeks!$E$2)/Indeks!H35*100</f>
        <v>0.10827403246515624</v>
      </c>
      <c r="F35" s="23">
        <f>(Indeks!F35/Indeks!$F$47*Indeks!$F$2)/Indeks!H35*100</f>
        <v>8.9130680824557135E-2</v>
      </c>
      <c r="G35" s="23">
        <f>(Indeks!G35/Indeks!$G$47*Indeks!$G$2)/Indeks!H35*100</f>
        <v>1.3769066739702823E-2</v>
      </c>
      <c r="H35" s="23">
        <f t="shared" si="1"/>
        <v>0.99999999999999989</v>
      </c>
    </row>
    <row r="36" spans="1:8" hidden="1" x14ac:dyDescent="0.2">
      <c r="A36" s="8">
        <f t="shared" si="4"/>
        <v>2022</v>
      </c>
      <c r="B36" s="9" t="s">
        <v>14</v>
      </c>
      <c r="C36" s="24">
        <f>(Indeks!C36/Indeks!$C$47*Indeks!$C$2)/Indeks!H36*100</f>
        <v>0.66748521720076925</v>
      </c>
      <c r="D36" s="24">
        <f>(Indeks!D36/Indeks!$D$47*Indeks!$D$2)/Indeks!H36*100</f>
        <v>0.12480679859795581</v>
      </c>
      <c r="E36" s="24">
        <f>(Indeks!E36/Indeks!$E$47*Indeks!$E$2)/Indeks!H36*100</f>
        <v>0.1072337901318504</v>
      </c>
      <c r="F36" s="24">
        <f>(Indeks!F36/Indeks!$F$47*Indeks!$F$2)/Indeks!H36*100</f>
        <v>8.809896040634066E-2</v>
      </c>
      <c r="G36" s="24">
        <f>(Indeks!G36/Indeks!$G$47*Indeks!$G$2)/Indeks!H36*100</f>
        <v>1.2375233663083891E-2</v>
      </c>
      <c r="H36" s="24">
        <f t="shared" si="1"/>
        <v>1</v>
      </c>
    </row>
    <row r="37" spans="1:8" hidden="1" x14ac:dyDescent="0.2">
      <c r="A37" s="10">
        <f t="shared" si="4"/>
        <v>2022</v>
      </c>
      <c r="B37" s="11" t="s">
        <v>15</v>
      </c>
      <c r="C37" s="23">
        <f>(Indeks!C37/Indeks!$C$47*Indeks!$C$2)/Indeks!H37*100</f>
        <v>0.6112724298536385</v>
      </c>
      <c r="D37" s="23">
        <f>(Indeks!D37/Indeks!$D$47*Indeks!$D$2)/Indeks!H37*100</f>
        <v>0.19888999827245252</v>
      </c>
      <c r="E37" s="23">
        <f>(Indeks!E37/Indeks!$E$47*Indeks!$E$2)/Indeks!H37*100</f>
        <v>9.5901379874380022E-2</v>
      </c>
      <c r="F37" s="23">
        <f>(Indeks!F37/Indeks!$F$47*Indeks!$F$2)/Indeks!H37*100</f>
        <v>7.9257290795327812E-2</v>
      </c>
      <c r="G37" s="23">
        <f>(Indeks!G37/Indeks!$G$47*Indeks!$G$2)/Indeks!H37*100</f>
        <v>1.467890120420122E-2</v>
      </c>
      <c r="H37" s="23">
        <f t="shared" si="1"/>
        <v>1</v>
      </c>
    </row>
    <row r="38" spans="1:8" hidden="1" x14ac:dyDescent="0.2">
      <c r="A38" s="6">
        <f t="shared" si="4"/>
        <v>2022</v>
      </c>
      <c r="B38" t="s">
        <v>16</v>
      </c>
      <c r="C38" s="23">
        <f>(Indeks!C38/Indeks!$C$47*Indeks!$C$2)/Indeks!H38*100</f>
        <v>0.64087650443457578</v>
      </c>
      <c r="D38" s="23">
        <f>(Indeks!D38/Indeks!$D$47*Indeks!$D$2)/Indeks!H38*100</f>
        <v>0.15443430572316907</v>
      </c>
      <c r="E38" s="23">
        <f>(Indeks!E38/Indeks!$E$47*Indeks!$E$2)/Indeks!H38*100</f>
        <v>0.1018585171175844</v>
      </c>
      <c r="F38" s="23">
        <f>(Indeks!F38/Indeks!$F$47*Indeks!$F$2)/Indeks!H38*100</f>
        <v>8.3165923155239768E-2</v>
      </c>
      <c r="G38" s="23">
        <f>(Indeks!G38/Indeks!$G$47*Indeks!$G$2)/Indeks!H38*100</f>
        <v>1.9664749569430765E-2</v>
      </c>
      <c r="H38" s="23">
        <f t="shared" si="1"/>
        <v>0.99999999999999978</v>
      </c>
    </row>
    <row r="39" spans="1:8" ht="13.5" hidden="1" thickBot="1" x14ac:dyDescent="0.25">
      <c r="A39" s="16">
        <f t="shared" si="4"/>
        <v>2022</v>
      </c>
      <c r="B39" s="17" t="s">
        <v>17</v>
      </c>
      <c r="C39" s="25">
        <f>(Indeks!C39/Indeks!$C$47*Indeks!$C$2)/Indeks!H39*100</f>
        <v>0.70418586558543972</v>
      </c>
      <c r="D39" s="25">
        <f>(Indeks!D39/Indeks!$D$47*Indeks!$D$2)/Indeks!H39*100</f>
        <v>6.9205019141477461E-2</v>
      </c>
      <c r="E39" s="25">
        <f>(Indeks!E39/Indeks!$E$47*Indeks!$E$2)/Indeks!H39*100</f>
        <v>0.11307449178180083</v>
      </c>
      <c r="F39" s="25">
        <f>(Indeks!F39/Indeks!$F$47*Indeks!$F$2)/Indeks!H39*100</f>
        <v>9.3000936922854313E-2</v>
      </c>
      <c r="G39" s="25">
        <f>(Indeks!G39/Indeks!$G$47*Indeks!$G$2)/Indeks!H39*100</f>
        <v>2.0533686568427651E-2</v>
      </c>
      <c r="H39" s="25">
        <f t="shared" si="1"/>
        <v>1</v>
      </c>
    </row>
    <row r="40" spans="1:8" x14ac:dyDescent="0.2">
      <c r="A40" s="2">
        <v>2023</v>
      </c>
      <c r="B40" t="s">
        <v>7</v>
      </c>
      <c r="C40" s="23">
        <f>(Indeks!C40/Indeks!$C$47*Indeks!$C$2)/Indeks!H40*100</f>
        <v>0.70133141087975581</v>
      </c>
      <c r="D40" s="23">
        <f>(Indeks!D40/Indeks!$D$47*Indeks!$D$2)/Indeks!H40*100</f>
        <v>7.2489521187957623E-2</v>
      </c>
      <c r="E40" s="23">
        <f>(Indeks!E40/Indeks!$E$47*Indeks!$E$2)/Indeks!H40*100</f>
        <v>0.1129329349162899</v>
      </c>
      <c r="F40" s="23">
        <f>(Indeks!F40/Indeks!$F$47*Indeks!$F$2)/Indeks!H40*100</f>
        <v>9.3914155701293592E-2</v>
      </c>
      <c r="G40" s="23">
        <f>(Indeks!G40/Indeks!$G$47*Indeks!$G$2)/Indeks!H40*100</f>
        <v>1.9331977314703187E-2</v>
      </c>
      <c r="H40" s="23">
        <f t="shared" si="1"/>
        <v>1</v>
      </c>
    </row>
    <row r="41" spans="1:8" x14ac:dyDescent="0.2">
      <c r="A41" s="6">
        <f>A40</f>
        <v>2023</v>
      </c>
      <c r="B41" t="s">
        <v>8</v>
      </c>
      <c r="C41" s="23">
        <f>(Indeks!C41/Indeks!$C$47*Indeks!$C$2)/Indeks!H41*100</f>
        <v>0.66351751000564529</v>
      </c>
      <c r="D41" s="23">
        <f>(Indeks!D41/Indeks!$D$47*Indeks!$D$2)/Indeks!H41*100</f>
        <v>0.12006068557577015</v>
      </c>
      <c r="E41" s="23">
        <f>(Indeks!E41/Indeks!$E$47*Indeks!$E$2)/Indeks!H41*100</f>
        <v>0.10620246530987312</v>
      </c>
      <c r="F41" s="23">
        <f>(Indeks!F41/Indeks!$F$47*Indeks!$F$2)/Indeks!H41*100</f>
        <v>8.8924048301114667E-2</v>
      </c>
      <c r="G41" s="23">
        <f>(Indeks!G41/Indeks!$G$47*Indeks!$G$2)/Indeks!H41*100</f>
        <v>2.1295290807596925E-2</v>
      </c>
      <c r="H41" s="23">
        <f t="shared" si="1"/>
        <v>1</v>
      </c>
    </row>
    <row r="42" spans="1:8" x14ac:dyDescent="0.2">
      <c r="A42" s="8">
        <f t="shared" ref="A42:A51" si="5">A41</f>
        <v>2023</v>
      </c>
      <c r="B42" s="9" t="s">
        <v>9</v>
      </c>
      <c r="C42" s="24">
        <f>(Indeks!C42/Indeks!$C$47*Indeks!$C$2)/Indeks!H42*100</f>
        <v>0.71167563998593197</v>
      </c>
      <c r="D42" s="24">
        <f>(Indeks!D42/Indeks!$D$47*Indeks!$D$2)/Indeks!H42*100</f>
        <v>5.4843349134460442E-2</v>
      </c>
      <c r="E42" s="24">
        <f>(Indeks!E42/Indeks!$E$47*Indeks!$E$2)/Indeks!H42*100</f>
        <v>0.11440206269553975</v>
      </c>
      <c r="F42" s="24">
        <f>(Indeks!F42/Indeks!$F$47*Indeks!$F$2)/Indeks!H42*100</f>
        <v>9.6718183357614118E-2</v>
      </c>
      <c r="G42" s="24">
        <f>(Indeks!G42/Indeks!$G$47*Indeks!$G$2)/Indeks!H42*100</f>
        <v>2.2360764826453914E-2</v>
      </c>
      <c r="H42" s="24">
        <f t="shared" si="1"/>
        <v>1.0000000000000002</v>
      </c>
    </row>
    <row r="43" spans="1:8" x14ac:dyDescent="0.2">
      <c r="A43" s="10">
        <f t="shared" si="5"/>
        <v>2023</v>
      </c>
      <c r="B43" s="11" t="s">
        <v>10</v>
      </c>
      <c r="C43" s="23">
        <f>(Indeks!C43/Indeks!$C$47*Indeks!$C$2)/Indeks!H43*100</f>
        <v>0.71123012855426027</v>
      </c>
      <c r="D43" s="23">
        <f>(Indeks!D43/Indeks!$D$47*Indeks!$D$2)/Indeks!H43*100</f>
        <v>5.5749465954833245E-2</v>
      </c>
      <c r="E43" s="23">
        <f>(Indeks!E43/Indeks!$E$47*Indeks!$E$2)/Indeks!H43*100</f>
        <v>0.1138121234087994</v>
      </c>
      <c r="F43" s="23">
        <f>(Indeks!F43/Indeks!$F$47*Indeks!$F$2)/Indeks!H43*100</f>
        <v>9.5007919910060676E-2</v>
      </c>
      <c r="G43" s="23">
        <f>(Indeks!G43/Indeks!$G$47*Indeks!$G$2)/Indeks!H43*100</f>
        <v>2.420036217204647E-2</v>
      </c>
      <c r="H43" s="23">
        <f t="shared" si="1"/>
        <v>1</v>
      </c>
    </row>
    <row r="44" spans="1:8" x14ac:dyDescent="0.2">
      <c r="A44" s="6">
        <f t="shared" si="5"/>
        <v>2023</v>
      </c>
      <c r="B44" t="s">
        <v>11</v>
      </c>
      <c r="C44" s="23">
        <f>(Indeks!C44/Indeks!$C$47*Indeks!$C$2)/Indeks!H44*100</f>
        <v>0.71781530645503333</v>
      </c>
      <c r="D44" s="23">
        <f>(Indeks!D44/Indeks!$D$47*Indeks!$D$2)/Indeks!H44*100</f>
        <v>4.8505721670268509E-2</v>
      </c>
      <c r="E44" s="23">
        <f>(Indeks!E44/Indeks!$E$47*Indeks!$E$2)/Indeks!H44*100</f>
        <v>0.1146703771451584</v>
      </c>
      <c r="F44" s="23">
        <f>(Indeks!F44/Indeks!$F$47*Indeks!$F$2)/Indeks!H44*100</f>
        <v>9.6358006144734276E-2</v>
      </c>
      <c r="G44" s="23">
        <f>(Indeks!G44/Indeks!$G$47*Indeks!$G$2)/Indeks!H44*100</f>
        <v>2.2650588584805492E-2</v>
      </c>
      <c r="H44" s="23">
        <f t="shared" si="1"/>
        <v>1</v>
      </c>
    </row>
    <row r="45" spans="1:8" ht="13.5" thickBot="1" x14ac:dyDescent="0.25">
      <c r="A45" s="16">
        <f t="shared" si="5"/>
        <v>2023</v>
      </c>
      <c r="B45" s="17" t="s">
        <v>12</v>
      </c>
      <c r="C45" s="25">
        <f>(Indeks!C45/Indeks!$C$47*Indeks!$C$2)/Indeks!H45*100</f>
        <v>0.71898051062145563</v>
      </c>
      <c r="D45" s="25">
        <f>(Indeks!D45/Indeks!$D$47*Indeks!$D$2)/Indeks!H45*100</f>
        <v>4.638390693190253E-2</v>
      </c>
      <c r="E45" s="25">
        <f>(Indeks!E45/Indeks!$E$47*Indeks!$E$2)/Indeks!H45*100</f>
        <v>0.11515026819163007</v>
      </c>
      <c r="F45" s="25">
        <f>(Indeks!F45/Indeks!$F$47*Indeks!$F$2)/Indeks!H45*100</f>
        <v>9.6592951538618174E-2</v>
      </c>
      <c r="G45" s="25">
        <f>(Indeks!G45/Indeks!$G$47*Indeks!$G$2)/Indeks!H45*100</f>
        <v>2.2892362716393607E-2</v>
      </c>
      <c r="H45" s="25">
        <f t="shared" si="1"/>
        <v>1</v>
      </c>
    </row>
    <row r="46" spans="1:8" x14ac:dyDescent="0.2">
      <c r="A46" s="10">
        <f t="shared" si="5"/>
        <v>2023</v>
      </c>
      <c r="B46" s="12" t="s">
        <v>27</v>
      </c>
      <c r="C46" s="23">
        <f>(Indeks!C46/Indeks!$C$47*Indeks!$C$2)/Indeks!H46*100</f>
        <v>0.72897079538733245</v>
      </c>
      <c r="D46" s="23">
        <f>(Indeks!D46/Indeks!$D$47*Indeks!$D$2)/Indeks!H46*100</f>
        <v>3.6300087061828183E-2</v>
      </c>
      <c r="E46" s="23">
        <f>(Indeks!E46/Indeks!$E$47*Indeks!$E$2)/Indeks!H46*100</f>
        <v>0.11417333622415096</v>
      </c>
      <c r="F46" s="23">
        <f>(Indeks!F46/Indeks!$F$47*Indeks!$F$2)/Indeks!H46*100</f>
        <v>9.6857656822933388E-2</v>
      </c>
      <c r="G46" s="23">
        <f>(Indeks!G46/Indeks!$G$47*Indeks!$G$2)/Indeks!H46*100</f>
        <v>2.3698124503755E-2</v>
      </c>
      <c r="H46" s="23">
        <f t="shared" si="1"/>
        <v>0.99999999999999989</v>
      </c>
    </row>
    <row r="47" spans="1:8" x14ac:dyDescent="0.2">
      <c r="A47" s="6">
        <f t="shared" si="5"/>
        <v>2023</v>
      </c>
      <c r="B47" s="45" t="s">
        <v>13</v>
      </c>
      <c r="C47" s="77">
        <f>(Indeks!C47/Indeks!$C$47*Indeks!$C$2)/Indeks!H47*100</f>
        <v>0.71899999999999997</v>
      </c>
      <c r="D47" s="77">
        <f>(Indeks!D47/Indeks!$D$47*Indeks!$D$2)/Indeks!H47*100</f>
        <v>4.7E-2</v>
      </c>
      <c r="E47" s="77">
        <f>(Indeks!E47/Indeks!$E$47*Indeks!$E$2)/Indeks!H47*100</f>
        <v>0.11299999999999999</v>
      </c>
      <c r="F47" s="77">
        <f>(Indeks!F47/Indeks!$F$47*Indeks!$F$2)/Indeks!H47*100</f>
        <v>9.6000000000000002E-2</v>
      </c>
      <c r="G47" s="77">
        <f>(Indeks!G47/Indeks!$G$47*Indeks!$G$2)/Indeks!H47*100</f>
        <v>2.5000000000000001E-2</v>
      </c>
      <c r="H47" s="77">
        <f t="shared" si="1"/>
        <v>1</v>
      </c>
    </row>
    <row r="48" spans="1:8" x14ac:dyDescent="0.2">
      <c r="A48" s="8">
        <f t="shared" si="5"/>
        <v>2023</v>
      </c>
      <c r="B48" s="9" t="s">
        <v>14</v>
      </c>
      <c r="C48" s="57">
        <f>(Indeks!C48/Indeks!$C$47*Indeks!$C$2)/Indeks!H48*100</f>
        <v>0.72688327332015956</v>
      </c>
      <c r="D48" s="57">
        <f>(Indeks!D48/Indeks!$D$47*Indeks!$D$2)/Indeks!H48*100</f>
        <v>3.3603811341751652E-2</v>
      </c>
      <c r="E48" s="57">
        <f>(Indeks!E48/Indeks!$E$47*Indeks!$E$2)/Indeks!H48*100</f>
        <v>0.1162999688307261</v>
      </c>
      <c r="F48" s="57">
        <f>(Indeks!F48/Indeks!$F$47*Indeks!$F$2)/Indeks!H48*100</f>
        <v>9.8075828058777917E-2</v>
      </c>
      <c r="G48" s="57">
        <f>(Indeks!G48/Indeks!$G$47*Indeks!$G$2)/Indeks!H48*100</f>
        <v>2.5137118448584735E-2</v>
      </c>
      <c r="H48" s="57">
        <f t="shared" si="1"/>
        <v>0.99999999999999989</v>
      </c>
    </row>
    <row r="49" spans="1:8" x14ac:dyDescent="0.2">
      <c r="A49" s="10">
        <f t="shared" si="5"/>
        <v>2023</v>
      </c>
      <c r="B49" s="11" t="s">
        <v>15</v>
      </c>
      <c r="C49" s="23">
        <f>(Indeks!C49/Indeks!$C$47*Indeks!$C$2)/Indeks!H49*100</f>
        <v>0.72435881361158261</v>
      </c>
      <c r="D49" s="23">
        <f>(Indeks!D49/Indeks!$D$47*Indeks!$D$2)/Indeks!H49*100</f>
        <v>4.3361149795904823E-2</v>
      </c>
      <c r="E49" s="23">
        <f>(Indeks!E49/Indeks!$E$47*Indeks!$E$2)/Indeks!H49*100</f>
        <v>0.11250619950787892</v>
      </c>
      <c r="F49" s="23">
        <f>(Indeks!F49/Indeks!$F$47*Indeks!$F$2)/Indeks!H49*100</f>
        <v>9.5291423227356883E-2</v>
      </c>
      <c r="G49" s="23">
        <f>(Indeks!G49/Indeks!$G$47*Indeks!$G$2)/Indeks!H49*100</f>
        <v>2.4482413857276963E-2</v>
      </c>
      <c r="H49" s="23">
        <f t="shared" si="1"/>
        <v>1</v>
      </c>
    </row>
    <row r="50" spans="1:8" x14ac:dyDescent="0.2">
      <c r="A50" s="6">
        <f t="shared" si="5"/>
        <v>2023</v>
      </c>
      <c r="B50" t="s">
        <v>16</v>
      </c>
      <c r="C50" s="23">
        <f>(Indeks!C50/Indeks!$C$47*Indeks!$C$2)/Indeks!H50*100</f>
        <v>0.72441163385667362</v>
      </c>
      <c r="D50" s="23">
        <f>(Indeks!D50/Indeks!$D$47*Indeks!$D$2)/Indeks!H50*100</f>
        <v>4.287417633651637E-2</v>
      </c>
      <c r="E50" s="23">
        <f>(Indeks!E50/Indeks!$E$47*Indeks!$E$2)/Indeks!H50*100</f>
        <v>0.11222762078339102</v>
      </c>
      <c r="F50" s="23">
        <f>(Indeks!F50/Indeks!$F$47*Indeks!$F$2)/Indeks!H50*100</f>
        <v>9.5068367762437309E-2</v>
      </c>
      <c r="G50" s="23">
        <f>(Indeks!G50/Indeks!$G$47*Indeks!$G$2)/Indeks!H50*100</f>
        <v>2.5418201260981862E-2</v>
      </c>
      <c r="H50" s="23">
        <f t="shared" si="1"/>
        <v>1.0000000000000002</v>
      </c>
    </row>
    <row r="51" spans="1:8" ht="13.5" thickBot="1" x14ac:dyDescent="0.25">
      <c r="A51" s="16">
        <f t="shared" si="5"/>
        <v>2023</v>
      </c>
      <c r="B51" s="17" t="s">
        <v>17</v>
      </c>
      <c r="C51" s="25">
        <f>(Indeks!C51/Indeks!$C$47*Indeks!$C$2)/Indeks!H51*100</f>
        <v>0.734275488178327</v>
      </c>
      <c r="D51" s="25">
        <f>(Indeks!D51/Indeks!$D$47*Indeks!$D$2)/Indeks!H51*100</f>
        <v>2.9831493216609554E-2</v>
      </c>
      <c r="E51" s="25">
        <f>(Indeks!E51/Indeks!$E$47*Indeks!$E$2)/Indeks!H51*100</f>
        <v>0.11404644081687626</v>
      </c>
      <c r="F51" s="25">
        <f>(Indeks!F51/Indeks!$F$47*Indeks!$F$2)/Indeks!H51*100</f>
        <v>9.6285141524204212E-2</v>
      </c>
      <c r="G51" s="25">
        <f>(Indeks!G51/Indeks!$G$47*Indeks!$G$2)/Indeks!H51*100</f>
        <v>2.5561436263983009E-2</v>
      </c>
      <c r="H51" s="25">
        <f t="shared" si="1"/>
        <v>1</v>
      </c>
    </row>
    <row r="52" spans="1:8" x14ac:dyDescent="0.2">
      <c r="A52" s="2">
        <v>2024</v>
      </c>
      <c r="B52" t="s">
        <v>7</v>
      </c>
      <c r="C52" s="23">
        <f>(Indeks!C52/Indeks!$C$47*Indeks!$C$2)/Indeks!H52*100</f>
        <v>0.72681337273311475</v>
      </c>
      <c r="D52" s="23">
        <f>(Indeks!D52/Indeks!$D$47*Indeks!$D$2)/Indeks!H52*100</f>
        <v>4.2769389189301316E-2</v>
      </c>
      <c r="E52" s="23">
        <f>(Indeks!E52/Indeks!$E$47*Indeks!$E$2)/Indeks!H52*100</f>
        <v>0.1122213565780069</v>
      </c>
      <c r="F52" s="23">
        <f>(Indeks!F52/Indeks!$F$47*Indeks!$F$2)/Indeks!H52*100</f>
        <v>9.4760458431848299E-2</v>
      </c>
      <c r="G52" s="23">
        <f>(Indeks!G52/Indeks!$G$47*Indeks!$G$2)/Indeks!H52*100</f>
        <v>2.3435423067728847E-2</v>
      </c>
      <c r="H52" s="23">
        <f t="shared" si="1"/>
        <v>1.0000000000000002</v>
      </c>
    </row>
    <row r="53" spans="1:8" x14ac:dyDescent="0.2">
      <c r="A53" s="6">
        <f>A52</f>
        <v>2024</v>
      </c>
      <c r="B53" t="s">
        <v>8</v>
      </c>
      <c r="C53" s="23">
        <f>(Indeks!C53/Indeks!$C$47*Indeks!$C$2)/Indeks!H53*100</f>
        <v>0.73439491215017494</v>
      </c>
      <c r="D53" s="23">
        <f>(Indeks!D53/Indeks!$D$47*Indeks!$D$2)/Indeks!H53*100</f>
        <v>3.5745703065506E-2</v>
      </c>
      <c r="E53" s="23">
        <f>(Indeks!E53/Indeks!$E$47*Indeks!$E$2)/Indeks!H53*100</f>
        <v>0.11281195054530992</v>
      </c>
      <c r="F53" s="23">
        <f>(Indeks!F53/Indeks!$F$47*Indeks!$F$2)/Indeks!H53*100</f>
        <v>9.5593865229922498E-2</v>
      </c>
      <c r="G53" s="23">
        <f>(Indeks!G53/Indeks!$G$47*Indeks!$G$2)/Indeks!H53*100</f>
        <v>2.1453569009086605E-2</v>
      </c>
      <c r="H53" s="23">
        <f t="shared" si="1"/>
        <v>0.99999999999999989</v>
      </c>
    </row>
    <row r="54" spans="1:8" x14ac:dyDescent="0.2">
      <c r="A54" s="8">
        <f t="shared" ref="A54:A63" si="6">A53</f>
        <v>2024</v>
      </c>
      <c r="B54" s="9" t="s">
        <v>9</v>
      </c>
      <c r="C54" s="24">
        <f>(Indeks!C54/Indeks!$C$47*Indeks!$C$2)/Indeks!H54*100</f>
        <v>0.73158857323902382</v>
      </c>
      <c r="D54" s="24">
        <f>(Indeks!D54/Indeks!$D$47*Indeks!$D$2)/Indeks!H54*100</f>
        <v>3.8807414973178238E-2</v>
      </c>
      <c r="E54" s="24">
        <f>(Indeks!E54/Indeks!$E$47*Indeks!$E$2)/Indeks!H54*100</f>
        <v>0.11344015124879626</v>
      </c>
      <c r="F54" s="24">
        <f>(Indeks!F54/Indeks!$F$47*Indeks!$F$2)/Indeks!H54*100</f>
        <v>9.4456240658102375E-2</v>
      </c>
      <c r="G54" s="24">
        <f>(Indeks!G54/Indeks!$G$47*Indeks!$G$2)/Indeks!H54*100</f>
        <v>2.170761988089942E-2</v>
      </c>
      <c r="H54" s="24">
        <f t="shared" si="1"/>
        <v>1</v>
      </c>
    </row>
    <row r="55" spans="1:8" x14ac:dyDescent="0.2">
      <c r="A55" s="10">
        <f t="shared" si="6"/>
        <v>2024</v>
      </c>
      <c r="B55" s="11" t="s">
        <v>10</v>
      </c>
      <c r="C55" s="23">
        <f>(Indeks!C55/Indeks!$C$47*Indeks!$C$2)/Indeks!H55*100</f>
        <v>0.73975041752034876</v>
      </c>
      <c r="D55" s="23">
        <f>(Indeks!D55/Indeks!$D$47*Indeks!$D$2)/Indeks!H55*100</f>
        <v>2.8764416269971366E-2</v>
      </c>
      <c r="E55" s="23">
        <f>(Indeks!E55/Indeks!$E$47*Indeks!$E$2)/Indeks!H55*100</f>
        <v>0.11404926353659564</v>
      </c>
      <c r="F55" s="23">
        <f>(Indeks!F55/Indeks!$F$47*Indeks!$F$2)/Indeks!H55*100</f>
        <v>9.4713949397772862E-2</v>
      </c>
      <c r="G55" s="23">
        <f>(Indeks!G55/Indeks!$G$47*Indeks!$G$2)/Indeks!H55*100</f>
        <v>2.2721953275311131E-2</v>
      </c>
      <c r="H55" s="23">
        <f t="shared" si="1"/>
        <v>0.99999999999999978</v>
      </c>
    </row>
    <row r="56" spans="1:8" x14ac:dyDescent="0.2">
      <c r="A56" s="6">
        <f t="shared" si="6"/>
        <v>2024</v>
      </c>
      <c r="B56" t="s">
        <v>11</v>
      </c>
      <c r="C56" s="23">
        <f>(Indeks!C56/Indeks!$C$47*Indeks!$C$2)/Indeks!H56*100</f>
        <v>0.73825085901699838</v>
      </c>
      <c r="D56" s="23">
        <f>(Indeks!D56/Indeks!$D$47*Indeks!$D$2)/Indeks!H56*100</f>
        <v>3.0974524541632912E-2</v>
      </c>
      <c r="E56" s="23">
        <f>(Indeks!E56/Indeks!$E$47*Indeks!$E$2)/Indeks!H56*100</f>
        <v>0.11381807266615258</v>
      </c>
      <c r="F56" s="23">
        <f>(Indeks!F56/Indeks!$F$47*Indeks!$F$2)/Indeks!H56*100</f>
        <v>9.4213562050148539E-2</v>
      </c>
      <c r="G56" s="23">
        <f>(Indeks!G56/Indeks!$G$47*Indeks!$G$2)/Indeks!H56*100</f>
        <v>2.2742981725067567E-2</v>
      </c>
      <c r="H56" s="23">
        <f t="shared" si="1"/>
        <v>1</v>
      </c>
    </row>
    <row r="57" spans="1:8" ht="13.5" thickBot="1" x14ac:dyDescent="0.25">
      <c r="A57" s="16">
        <f t="shared" si="6"/>
        <v>2024</v>
      </c>
      <c r="B57" s="17" t="s">
        <v>12</v>
      </c>
      <c r="C57" s="25">
        <f>(Indeks!C57/Indeks!$C$47*Indeks!$C$2)/Indeks!H57*100</f>
        <v>0.7381834453630659</v>
      </c>
      <c r="D57" s="25">
        <f>(Indeks!D57/Indeks!$D$47*Indeks!$D$2)/Indeks!H57*100</f>
        <v>3.0313106848216108E-2</v>
      </c>
      <c r="E57" s="25">
        <f>(Indeks!E57/Indeks!$E$47*Indeks!$E$2)/Indeks!H57*100</f>
        <v>0.11390380067696337</v>
      </c>
      <c r="F57" s="25">
        <f>(Indeks!F57/Indeks!$F$47*Indeks!$F$2)/Indeks!H57*100</f>
        <v>9.4590412908746049E-2</v>
      </c>
      <c r="G57" s="25">
        <f>(Indeks!G57/Indeks!$G$47*Indeks!$G$2)/Indeks!H57*100</f>
        <v>2.3009234203008558E-2</v>
      </c>
      <c r="H57" s="25">
        <f t="shared" si="1"/>
        <v>1</v>
      </c>
    </row>
    <row r="58" spans="1:8" x14ac:dyDescent="0.2">
      <c r="A58" s="10">
        <f t="shared" si="6"/>
        <v>2024</v>
      </c>
      <c r="B58" s="12" t="s">
        <v>27</v>
      </c>
      <c r="C58" s="23">
        <f>(Indeks!C58/Indeks!$C$47*Indeks!$C$2)/Indeks!H58*100</f>
        <v>0.73927589327222509</v>
      </c>
      <c r="D58" s="23">
        <f>(Indeks!D58/Indeks!$D$47*Indeks!$D$2)/Indeks!H58*100</f>
        <v>2.942922469824559E-2</v>
      </c>
      <c r="E58" s="23">
        <f>(Indeks!E58/Indeks!$E$47*Indeks!$E$2)/Indeks!H58*100</f>
        <v>0.11341516142859279</v>
      </c>
      <c r="F58" s="23">
        <f>(Indeks!F58/Indeks!$F$47*Indeks!$F$2)/Indeks!H58*100</f>
        <v>9.4568427162759025E-2</v>
      </c>
      <c r="G58" s="23">
        <f>(Indeks!G58/Indeks!$G$47*Indeks!$G$2)/Indeks!H58*100</f>
        <v>2.3311293438177418E-2</v>
      </c>
      <c r="H58" s="23">
        <f t="shared" si="1"/>
        <v>0.99999999999999989</v>
      </c>
    </row>
    <row r="59" spans="1:8" x14ac:dyDescent="0.2">
      <c r="A59" s="6">
        <f t="shared" si="6"/>
        <v>2024</v>
      </c>
      <c r="B59" s="45" t="s">
        <v>13</v>
      </c>
      <c r="C59" s="77">
        <f>(Indeks!C59/Indeks!$C$47*Indeks!$C$2)/Indeks!H59*100</f>
        <v>0.73713729795423788</v>
      </c>
      <c r="D59" s="77">
        <f>(Indeks!D59/Indeks!$D$47*Indeks!$D$2)/Indeks!H59*100</f>
        <v>3.2836327296797564E-2</v>
      </c>
      <c r="E59" s="77">
        <f>(Indeks!E59/Indeks!$E$47*Indeks!$E$2)/Indeks!H59*100</f>
        <v>0.11308707128602588</v>
      </c>
      <c r="F59" s="77">
        <f>(Indeks!F59/Indeks!$F$47*Indeks!$F$2)/Indeks!H59*100</f>
        <v>9.4294857312314545E-2</v>
      </c>
      <c r="G59" s="77">
        <f>(Indeks!G59/Indeks!$G$47*Indeks!$G$2)/Indeks!H59*100</f>
        <v>2.2644446150623918E-2</v>
      </c>
      <c r="H59" s="77">
        <f t="shared" si="1"/>
        <v>0.99999999999999978</v>
      </c>
    </row>
    <row r="60" spans="1:8" x14ac:dyDescent="0.2">
      <c r="A60" s="8">
        <f t="shared" si="6"/>
        <v>2024</v>
      </c>
      <c r="B60" s="9" t="s">
        <v>14</v>
      </c>
      <c r="C60" s="57">
        <f>(Indeks!C60/Indeks!$C$47*Indeks!$C$2)/Indeks!H60*100</f>
        <v>0.73853399178874257</v>
      </c>
      <c r="D60" s="57">
        <f>(Indeks!D60/Indeks!$D$47*Indeks!$D$2)/Indeks!H60*100</f>
        <v>3.1475825786726613E-2</v>
      </c>
      <c r="E60" s="57">
        <f>(Indeks!E60/Indeks!$E$47*Indeks!$E$2)/Indeks!H60*100</f>
        <v>0.11454431179019531</v>
      </c>
      <c r="F60" s="57">
        <f>(Indeks!F60/Indeks!$F$47*Indeks!$F$2)/Indeks!H60*100</f>
        <v>9.4626888977745155E-2</v>
      </c>
      <c r="G60" s="57">
        <f>(Indeks!G60/Indeks!$G$47*Indeks!$G$2)/Indeks!H60*100</f>
        <v>2.0818981656590227E-2</v>
      </c>
      <c r="H60" s="57">
        <f t="shared" si="1"/>
        <v>0.99999999999999989</v>
      </c>
    </row>
    <row r="61" spans="1:8" x14ac:dyDescent="0.2">
      <c r="A61" s="6">
        <f t="shared" si="6"/>
        <v>2024</v>
      </c>
      <c r="B61" t="s">
        <v>15</v>
      </c>
      <c r="C61" s="23">
        <f>(Indeks!C61/Indeks!$C$47*Indeks!$C$2)/Indeks!H61*100</f>
        <v>0.74153395874758299</v>
      </c>
      <c r="D61" s="23">
        <f>(Indeks!D61/Indeks!$D$47*Indeks!$D$2)/Indeks!H61*100</f>
        <v>3.5671434985546167E-2</v>
      </c>
      <c r="E61" s="23">
        <f>(Indeks!E61/Indeks!$E$47*Indeks!$E$2)/Indeks!H61*100</f>
        <v>0.11087924509675848</v>
      </c>
      <c r="F61" s="23">
        <f>(Indeks!F61/Indeks!$F$47*Indeks!$F$2)/Indeks!H61*100</f>
        <v>9.2132102228765222E-2</v>
      </c>
      <c r="G61" s="23">
        <f>(Indeks!G61/Indeks!$G$47*Indeks!$G$2)/Indeks!H61*100</f>
        <v>1.978325894134713E-2</v>
      </c>
      <c r="H61" s="23">
        <f t="shared" si="1"/>
        <v>1</v>
      </c>
    </row>
    <row r="62" spans="1:8" x14ac:dyDescent="0.2">
      <c r="A62" s="6">
        <f t="shared" si="6"/>
        <v>2024</v>
      </c>
      <c r="B62" t="s">
        <v>16</v>
      </c>
      <c r="C62" s="23">
        <f>(Indeks!C62/Indeks!$C$47*Indeks!$C$2)/Indeks!H62*100</f>
        <v>0.74360672350313439</v>
      </c>
      <c r="D62" s="7">
        <f>(Indeks!D62/Indeks!$D$47*Indeks!$D$2)/Indeks!H62*100</f>
        <v>3.4919482609827433E-2</v>
      </c>
      <c r="E62" s="23">
        <f>(Indeks!E62/Indeks!$E$47*Indeks!$E$2)/Indeks!H62*100</f>
        <v>0.11081637380945979</v>
      </c>
      <c r="F62" s="23">
        <f>(Indeks!F62/Indeks!$F$47*Indeks!$F$2)/Indeks!H62*100</f>
        <v>9.2314884593852342E-2</v>
      </c>
      <c r="G62" s="23">
        <f>(Indeks!G62/Indeks!$G$47*Indeks!$G$2)/Indeks!H62*100</f>
        <v>1.8342535483725907E-2</v>
      </c>
      <c r="H62" s="23">
        <f t="shared" si="1"/>
        <v>0.99999999999999978</v>
      </c>
    </row>
    <row r="63" spans="1:8" ht="13.5" thickBot="1" x14ac:dyDescent="0.25">
      <c r="A63" s="16">
        <f t="shared" si="6"/>
        <v>2024</v>
      </c>
      <c r="B63" s="17" t="s">
        <v>17</v>
      </c>
      <c r="C63" s="25">
        <f>(Indeks!C63/Indeks!$C$47*Indeks!$C$2)/Indeks!H63*100</f>
        <v>0.74108158370061539</v>
      </c>
      <c r="D63" s="25">
        <f>(Indeks!D63/Indeks!$D$47*Indeks!$D$2)/Indeks!H63*100</f>
        <v>3.7474891114386351E-2</v>
      </c>
      <c r="E63" s="25">
        <f>(Indeks!E63/Indeks!$E$47*Indeks!$E$2)/Indeks!H63*100</f>
        <v>0.11109025736776447</v>
      </c>
      <c r="F63" s="25">
        <f>(Indeks!F63/Indeks!$F$47*Indeks!$F$2)/Indeks!H63*100</f>
        <v>9.1554431324851082E-2</v>
      </c>
      <c r="G63" s="25">
        <f>(Indeks!G63/Indeks!$G$47*Indeks!$G$2)/Indeks!H63*100</f>
        <v>1.8798836492382662E-2</v>
      </c>
      <c r="H63" s="25">
        <f t="shared" si="1"/>
        <v>1</v>
      </c>
    </row>
    <row r="64" spans="1:8" x14ac:dyDescent="0.2">
      <c r="A64" s="2">
        <v>2025</v>
      </c>
      <c r="B64" t="s">
        <v>7</v>
      </c>
      <c r="C64" s="23">
        <f>(Indeks!C64/Indeks!$C$47*Indeks!$C$2)/Indeks!H64*100</f>
        <v>0.73418269294697225</v>
      </c>
      <c r="D64" s="23">
        <f>(Indeks!D64/Indeks!$D$47*Indeks!$D$2)/Indeks!H64*100</f>
        <v>4.6661980638249792E-2</v>
      </c>
      <c r="E64" s="23">
        <f>(Indeks!E64/Indeks!$E$47*Indeks!$E$2)/Indeks!H64*100</f>
        <v>0.1103917053986275</v>
      </c>
      <c r="F64" s="23">
        <f>(Indeks!F64/Indeks!$F$47*Indeks!$F$2)/Indeks!H64*100</f>
        <v>9.1506846362144428E-2</v>
      </c>
      <c r="G64" s="23">
        <f>(Indeks!G64/Indeks!$G$47*Indeks!$G$2)/Indeks!H64*100</f>
        <v>1.7256774654005897E-2</v>
      </c>
      <c r="H64" s="23">
        <f t="shared" ref="H64:H75" si="7">SUM(C64:G64)</f>
        <v>0.99999999999999989</v>
      </c>
    </row>
    <row r="65" spans="1:10" x14ac:dyDescent="0.2">
      <c r="A65" s="6">
        <f>A64</f>
        <v>2025</v>
      </c>
      <c r="B65" t="s">
        <v>8</v>
      </c>
      <c r="C65" s="69">
        <f>(Indeks!C65/Indeks!$C$47*Indeks!$C$2)/Indeks!H65*100</f>
        <v>0.73409938858294632</v>
      </c>
      <c r="D65" s="69">
        <f>(Indeks!D65/Indeks!$D$47*Indeks!$D$2)/Indeks!H65*100</f>
        <v>4.6656686115975426E-2</v>
      </c>
      <c r="E65" s="69">
        <f>(Indeks!E65/Indeks!$E$47*Indeks!$E$2)/Indeks!H65*100</f>
        <v>0.11048851144544651</v>
      </c>
      <c r="F65" s="69">
        <f>(Indeks!F65/Indeks!$F$47*Indeks!$F$2)/Indeks!H65*100</f>
        <v>9.1500597249195501E-2</v>
      </c>
      <c r="G65" s="69">
        <f>(Indeks!G65/Indeks!$G$47*Indeks!$G$2)/Indeks!H65*100</f>
        <v>1.725481660643613E-2</v>
      </c>
      <c r="H65" s="69">
        <f t="shared" si="7"/>
        <v>0.99999999999999978</v>
      </c>
    </row>
    <row r="66" spans="1:10" x14ac:dyDescent="0.2">
      <c r="A66" s="8">
        <f t="shared" ref="A66:A75" si="8">A65</f>
        <v>2025</v>
      </c>
      <c r="B66" s="9" t="s">
        <v>9</v>
      </c>
      <c r="C66" s="69">
        <f>(Indeks!C66/Indeks!$C$47*Indeks!$C$2)/Indeks!H66*100</f>
        <v>0.7340160235034221</v>
      </c>
      <c r="D66" s="69">
        <f>(Indeks!D66/Indeks!$D$47*Indeks!$D$2)/Indeks!H66*100</f>
        <v>4.6651387734844903E-2</v>
      </c>
      <c r="E66" s="69">
        <f>(Indeks!E66/Indeks!$E$47*Indeks!$E$2)/Indeks!H66*100</f>
        <v>0.11058539181328958</v>
      </c>
      <c r="F66" s="69">
        <f>(Indeks!F66/Indeks!$F$47*Indeks!$F$2)/Indeks!H66*100</f>
        <v>9.1494339816679038E-2</v>
      </c>
      <c r="G66" s="69">
        <f>(Indeks!G66/Indeks!$G$47*Indeks!$G$2)/Indeks!H66*100</f>
        <v>1.7252857131764249E-2</v>
      </c>
      <c r="H66" s="69">
        <f t="shared" si="7"/>
        <v>0.99999999999999978</v>
      </c>
    </row>
    <row r="67" spans="1:10" x14ac:dyDescent="0.2">
      <c r="A67" s="10">
        <f t="shared" si="8"/>
        <v>2025</v>
      </c>
      <c r="B67" s="11" t="s">
        <v>10</v>
      </c>
      <c r="C67" s="68">
        <f>(Indeks!C67/Indeks!$C$47*Indeks!$C$2)/Indeks!H67*100</f>
        <v>0.73624257393937753</v>
      </c>
      <c r="D67" s="68">
        <f>(Indeks!D67/Indeks!$D$47*Indeks!$D$2)/Indeks!H67*100</f>
        <v>4.624110784716233E-2</v>
      </c>
      <c r="E67" s="68">
        <f>(Indeks!E67/Indeks!$E$47*Indeks!$E$2)/Indeks!H67*100</f>
        <v>0.10972141111272242</v>
      </c>
      <c r="F67" s="68">
        <f>(Indeks!F67/Indeks!$F$47*Indeks!$F$2)/Indeks!H67*100</f>
        <v>9.0693781795826323E-2</v>
      </c>
      <c r="G67" s="68">
        <f>(Indeks!G67/Indeks!$G$47*Indeks!$G$2)/Indeks!H67*100</f>
        <v>1.7101125304911501E-2</v>
      </c>
      <c r="H67" s="68">
        <f t="shared" si="7"/>
        <v>1</v>
      </c>
    </row>
    <row r="68" spans="1:10" x14ac:dyDescent="0.2">
      <c r="A68" s="6">
        <f t="shared" si="8"/>
        <v>2025</v>
      </c>
      <c r="B68" t="s">
        <v>11</v>
      </c>
      <c r="C68" s="69">
        <f>(Indeks!C68/Indeks!$C$47*Indeks!$C$2)/Indeks!H68*100</f>
        <v>0.73615955159421287</v>
      </c>
      <c r="D68" s="69">
        <f>(Indeks!D68/Indeks!$D$47*Indeks!$D$2)/Indeks!H68*100</f>
        <v>4.623589347169374E-2</v>
      </c>
      <c r="E68" s="69">
        <f>(Indeks!E68/Indeks!$E$47*Indeks!$E$2)/Indeks!H68*100</f>
        <v>0.10981770629377452</v>
      </c>
      <c r="F68" s="69">
        <f>(Indeks!F68/Indeks!$F$47*Indeks!$F$2)/Indeks!H68*100</f>
        <v>9.0687651742671585E-2</v>
      </c>
      <c r="G68" s="69">
        <f>(Indeks!G68/Indeks!$G$47*Indeks!$G$2)/Indeks!H68*100</f>
        <v>1.7099196897647346E-2</v>
      </c>
      <c r="H68" s="69">
        <f t="shared" si="7"/>
        <v>1</v>
      </c>
    </row>
    <row r="69" spans="1:10" x14ac:dyDescent="0.2">
      <c r="A69" s="8">
        <f t="shared" si="8"/>
        <v>2025</v>
      </c>
      <c r="B69" s="9" t="s">
        <v>12</v>
      </c>
      <c r="C69" s="67">
        <f>(Indeks!C69/Indeks!$C$47*Indeks!$C$2)/Indeks!H69*100</f>
        <v>0.73607646861484366</v>
      </c>
      <c r="D69" s="67">
        <f>(Indeks!D69/Indeks!$D$47*Indeks!$D$2)/Indeks!H69*100</f>
        <v>4.6230675287979202E-2</v>
      </c>
      <c r="E69" s="67">
        <f>(Indeks!E69/Indeks!$E$47*Indeks!$E$2)/Indeks!H69*100</f>
        <v>0.10991407553456602</v>
      </c>
      <c r="F69" s="67">
        <f>(Indeks!F69/Indeks!$F$47*Indeks!$F$2)/Indeks!H69*100</f>
        <v>9.0681513480613166E-2</v>
      </c>
      <c r="G69" s="67">
        <f>(Indeks!G69/Indeks!$G$47*Indeks!$G$2)/Indeks!H69*100</f>
        <v>1.7097267081998001E-2</v>
      </c>
      <c r="H69" s="67">
        <f t="shared" si="7"/>
        <v>1</v>
      </c>
    </row>
    <row r="70" spans="1:10" x14ac:dyDescent="0.2">
      <c r="A70" s="10">
        <f t="shared" si="8"/>
        <v>2025</v>
      </c>
      <c r="B70" s="12" t="s">
        <v>27</v>
      </c>
      <c r="C70" s="68">
        <f>(Indeks!C70/Indeks!$C$47*Indeks!$C$2)/Indeks!H70*100</f>
        <v>0.73829178981990262</v>
      </c>
      <c r="D70" s="68">
        <f>(Indeks!D70/Indeks!$D$47*Indeks!$D$2)/Indeks!H70*100</f>
        <v>4.5823010516643441E-2</v>
      </c>
      <c r="E70" s="68">
        <f>(Indeks!E70/Indeks!$E$47*Indeks!$E$2)/Indeks!H70*100</f>
        <v>0.10905275782204069</v>
      </c>
      <c r="F70" s="68">
        <f>(Indeks!F70/Indeks!$F$47*Indeks!$F$2)/Indeks!H70*100</f>
        <v>8.988593945043534E-2</v>
      </c>
      <c r="G70" s="68">
        <f>(Indeks!G70/Indeks!$G$47*Indeks!$G$2)/Indeks!H70*100</f>
        <v>1.6946502390977766E-2</v>
      </c>
      <c r="H70" s="68">
        <f t="shared" si="7"/>
        <v>0.99999999999999978</v>
      </c>
    </row>
    <row r="71" spans="1:10" x14ac:dyDescent="0.2">
      <c r="A71" s="6">
        <f t="shared" si="8"/>
        <v>2025</v>
      </c>
      <c r="B71" t="s">
        <v>13</v>
      </c>
      <c r="C71" s="69">
        <f>(Indeks!C71/Indeks!$C$47*Indeks!$C$2)/Indeks!H71*100</f>
        <v>0.73820905220151389</v>
      </c>
      <c r="D71" s="69">
        <f>(Indeks!D71/Indeks!$D$47*Indeks!$D$2)/Indeks!H71*100</f>
        <v>4.5817875302071341E-2</v>
      </c>
      <c r="E71" s="69">
        <f>(Indeks!E71/Indeks!$E$47*Indeks!$E$2)/Indeks!H71*100</f>
        <v>0.10914854243561031</v>
      </c>
      <c r="F71" s="69">
        <f>(Indeks!F71/Indeks!$F$47*Indeks!$F$2)/Indeks!H71*100</f>
        <v>8.9879926801399238E-2</v>
      </c>
      <c r="G71" s="69">
        <f>(Indeks!G71/Indeks!$G$47*Indeks!$G$2)/Indeks!H71*100</f>
        <v>1.6944603259405153E-2</v>
      </c>
      <c r="H71" s="69">
        <f t="shared" si="7"/>
        <v>1</v>
      </c>
    </row>
    <row r="72" spans="1:10" x14ac:dyDescent="0.2">
      <c r="A72" s="8">
        <f t="shared" si="8"/>
        <v>2025</v>
      </c>
      <c r="B72" s="9" t="s">
        <v>14</v>
      </c>
      <c r="C72" s="70">
        <f>(Indeks!C72/Indeks!$C$47*Indeks!$C$2)/Indeks!H72*100</f>
        <v>0.7381262540333684</v>
      </c>
      <c r="D72" s="70">
        <f>(Indeks!D72/Indeks!$D$47*Indeks!$D$2)/Indeks!H72*100</f>
        <v>4.5812736329402262E-2</v>
      </c>
      <c r="E72" s="70">
        <f>(Indeks!E72/Indeks!$E$47*Indeks!$E$2)/Indeks!H72*100</f>
        <v>0.1092444008461506</v>
      </c>
      <c r="F72" s="70">
        <f>(Indeks!F72/Indeks!$F$47*Indeks!$F$2)/Indeks!H72*100</f>
        <v>8.9873906053084998E-2</v>
      </c>
      <c r="G72" s="70">
        <f>(Indeks!G72/Indeks!$G$47*Indeks!$G$2)/Indeks!H72*100</f>
        <v>1.6942702737993705E-2</v>
      </c>
      <c r="H72" s="70">
        <f t="shared" si="7"/>
        <v>1</v>
      </c>
    </row>
    <row r="73" spans="1:10" x14ac:dyDescent="0.2">
      <c r="A73" s="6">
        <f t="shared" si="8"/>
        <v>2025</v>
      </c>
      <c r="B73" t="s">
        <v>15</v>
      </c>
      <c r="C73" s="69">
        <f>(Indeks!C73/Indeks!$C$47*Indeks!$C$2)/Indeks!H73*100</f>
        <v>0.74033030912365039</v>
      </c>
      <c r="D73" s="69">
        <f>(Indeks!D73/Indeks!$D$47*Indeks!$D$2)/Indeks!H73*100</f>
        <v>4.5407687589903177E-2</v>
      </c>
      <c r="E73" s="69">
        <f>(Indeks!E73/Indeks!$E$47*Indeks!$E$2)/Indeks!H73*100</f>
        <v>0.10838577834380023</v>
      </c>
      <c r="F73" s="69">
        <f>(Indeks!F73/Indeks!$F$47*Indeks!$F$2)/Indeks!H73*100</f>
        <v>8.9083319421269069E-2</v>
      </c>
      <c r="G73" s="69">
        <f>(Indeks!G73/Indeks!$G$47*Indeks!$G$2)/Indeks!H73*100</f>
        <v>1.6792905521377167E-2</v>
      </c>
      <c r="H73" s="69">
        <f t="shared" si="7"/>
        <v>1</v>
      </c>
    </row>
    <row r="74" spans="1:10" x14ac:dyDescent="0.2">
      <c r="A74" s="6">
        <f t="shared" si="8"/>
        <v>2025</v>
      </c>
      <c r="B74" t="s">
        <v>16</v>
      </c>
      <c r="C74" s="69">
        <f>(Indeks!C74/Indeks!$C$47*Indeks!$C$2)/Indeks!H74*100</f>
        <v>0.74024785888559963</v>
      </c>
      <c r="D74" s="69">
        <f>(Indeks!D74/Indeks!$D$47*Indeks!$D$2)/Indeks!H74*100</f>
        <v>4.5402630557109858E-2</v>
      </c>
      <c r="E74" s="69">
        <f>(Indeks!E74/Indeks!$E$47*Indeks!$E$2)/Indeks!H74*100</f>
        <v>0.10848105272066948</v>
      </c>
      <c r="F74" s="69">
        <f>(Indeks!F74/Indeks!$F$47*Indeks!$F$2)/Indeks!H74*100</f>
        <v>8.9077422533227285E-2</v>
      </c>
      <c r="G74" s="69">
        <f>(Indeks!G74/Indeks!$G$47*Indeks!$G$2)/Indeks!H74*100</f>
        <v>1.6791035303393737E-2</v>
      </c>
      <c r="H74" s="69">
        <f t="shared" si="7"/>
        <v>0.99999999999999989</v>
      </c>
    </row>
    <row r="75" spans="1:10" ht="13.5" thickBot="1" x14ac:dyDescent="0.25">
      <c r="A75" s="16">
        <f t="shared" si="8"/>
        <v>2025</v>
      </c>
      <c r="B75" s="17" t="s">
        <v>17</v>
      </c>
      <c r="C75" s="78">
        <f>(Indeks!C75/Indeks!$C$47*Indeks!$C$2)/Indeks!H75*100</f>
        <v>0.74016534818536861</v>
      </c>
      <c r="D75" s="78">
        <f>(Indeks!D75/Indeks!$D$47*Indeks!$D$2)/Indeks!H75*100</f>
        <v>4.5397569815907264E-2</v>
      </c>
      <c r="E75" s="78">
        <f>(Indeks!E75/Indeks!$E$47*Indeks!$E$2)/Indeks!H75*100</f>
        <v>0.10857640063028177</v>
      </c>
      <c r="F75" s="78">
        <f>(Indeks!F75/Indeks!$F$47*Indeks!$F$2)/Indeks!H75*100</f>
        <v>8.9071517654495197E-2</v>
      </c>
      <c r="G75" s="78">
        <f>(Indeks!G75/Indeks!$G$47*Indeks!$G$2)/Indeks!H75*100</f>
        <v>1.6789163713947231E-2</v>
      </c>
      <c r="H75" s="78">
        <f t="shared" si="7"/>
        <v>1</v>
      </c>
      <c r="J75" s="45"/>
    </row>
    <row r="76" spans="1:10" x14ac:dyDescent="0.2">
      <c r="A76" s="2">
        <v>2026</v>
      </c>
      <c r="B76" t="s">
        <v>7</v>
      </c>
      <c r="C76" s="69">
        <f>(Indeks!C76/Indeks!$C$47*Indeks!$C$2)/Indeks!H76*100</f>
        <v>0.74208615806136113</v>
      </c>
      <c r="D76" s="69">
        <f>(Indeks!D76/Indeks!$D$47*Indeks!$D$2)/Indeks!H76*100</f>
        <v>4.5041684748041586E-2</v>
      </c>
      <c r="E76" s="69">
        <f>(Indeks!E76/Indeks!$E$47*Indeks!$E$2)/Indeks!H76*100</f>
        <v>0.10782954029717007</v>
      </c>
      <c r="F76" s="69">
        <f>(Indeks!F76/Indeks!$F$47*Indeks!$F$2)/Indeks!H76*100</f>
        <v>8.8385068433159061E-2</v>
      </c>
      <c r="G76" s="69">
        <f>(Indeks!G76/Indeks!$G$47*Indeks!$G$2)/Indeks!H76*100</f>
        <v>1.6657548460267891E-2</v>
      </c>
      <c r="H76" s="69">
        <f t="shared" ref="H76:H87" si="9">SUM(C76:G76)</f>
        <v>0.99999999999999978</v>
      </c>
    </row>
    <row r="77" spans="1:10" x14ac:dyDescent="0.2">
      <c r="A77" s="6">
        <f>A76</f>
        <v>2026</v>
      </c>
      <c r="B77" t="s">
        <v>8</v>
      </c>
      <c r="C77" s="69">
        <f>(Indeks!C77/Indeks!$C$47*Indeks!$C$2)/Indeks!H77*100</f>
        <v>0.74199992735815601</v>
      </c>
      <c r="D77" s="69">
        <f>(Indeks!D77/Indeks!$D$47*Indeks!$D$2)/Indeks!H77*100</f>
        <v>4.5036450886572571E-2</v>
      </c>
      <c r="E77" s="69">
        <f>(Indeks!E77/Indeks!$E$47*Indeks!$E$2)/Indeks!H77*100</f>
        <v>0.10792140172114896</v>
      </c>
      <c r="F77" s="69">
        <f>(Indeks!F77/Indeks!$F$47*Indeks!$F$2)/Indeks!H77*100</f>
        <v>8.8386607187531899E-2</v>
      </c>
      <c r="G77" s="69">
        <f>(Indeks!G77/Indeks!$G$47*Indeks!$G$2)/Indeks!H77*100</f>
        <v>1.6655612846590426E-2</v>
      </c>
      <c r="H77" s="69">
        <f t="shared" si="9"/>
        <v>0.99999999999999989</v>
      </c>
    </row>
    <row r="78" spans="1:10" x14ac:dyDescent="0.2">
      <c r="A78" s="8">
        <f t="shared" ref="A78:A87" si="10">A77</f>
        <v>2026</v>
      </c>
      <c r="B78" s="9" t="s">
        <v>9</v>
      </c>
      <c r="C78" s="69">
        <f>(Indeks!C78/Indeks!$C$47*Indeks!$C$2)/Indeks!H78*100</f>
        <v>0.74191364054236897</v>
      </c>
      <c r="D78" s="69">
        <f>(Indeks!D78/Indeks!$D$47*Indeks!$D$2)/Indeks!H78*100</f>
        <v>4.5031213619292521E-2</v>
      </c>
      <c r="E78" s="69">
        <f>(Indeks!E78/Indeks!$E$47*Indeks!$E$2)/Indeks!H78*100</f>
        <v>0.10801333177501897</v>
      </c>
      <c r="F78" s="69">
        <f>(Indeks!F78/Indeks!$F$47*Indeks!$F$2)/Indeks!H78*100</f>
        <v>8.8388138089960946E-2</v>
      </c>
      <c r="G78" s="69">
        <f>(Indeks!G78/Indeks!$G$47*Indeks!$G$2)/Indeks!H78*100</f>
        <v>1.6653675973358335E-2</v>
      </c>
      <c r="H78" s="69">
        <f t="shared" si="9"/>
        <v>0.99999999999999967</v>
      </c>
    </row>
    <row r="79" spans="1:10" x14ac:dyDescent="0.2">
      <c r="A79" s="10">
        <f t="shared" si="10"/>
        <v>2026</v>
      </c>
      <c r="B79" s="11" t="s">
        <v>10</v>
      </c>
      <c r="C79" s="68">
        <f>(Indeks!C79/Indeks!$C$47*Indeks!$C$2)/Indeks!H79*100</f>
        <v>0.74382588799307681</v>
      </c>
      <c r="D79" s="68">
        <f>(Indeks!D79/Indeks!$D$47*Indeks!$D$2)/Indeks!H79*100</f>
        <v>4.4677413717789674E-2</v>
      </c>
      <c r="E79" s="68">
        <f>(Indeks!E79/Indeks!$E$47*Indeks!$E$2)/Indeks!H79*100</f>
        <v>0.10726845550928765</v>
      </c>
      <c r="F79" s="68">
        <f>(Indeks!F79/Indeks!$F$47*Indeks!$F$2)/Indeks!H79*100</f>
        <v>8.7705410913174214E-2</v>
      </c>
      <c r="G79" s="68">
        <f>(Indeks!G79/Indeks!$G$47*Indeks!$G$2)/Indeks!H79*100</f>
        <v>1.6522831866671629E-2</v>
      </c>
      <c r="H79" s="68">
        <f t="shared" si="9"/>
        <v>0.99999999999999989</v>
      </c>
    </row>
    <row r="80" spans="1:10" x14ac:dyDescent="0.2">
      <c r="A80" s="6">
        <f t="shared" si="10"/>
        <v>2026</v>
      </c>
      <c r="B80" t="s">
        <v>11</v>
      </c>
      <c r="C80" s="69">
        <f>(Indeks!C80/Indeks!$C$47*Indeks!$C$2)/Indeks!H80*100</f>
        <v>0.74373992666589195</v>
      </c>
      <c r="D80" s="69">
        <f>(Indeks!D80/Indeks!$D$47*Indeks!$D$2)/Indeks!H80*100</f>
        <v>4.4672250507097007E-2</v>
      </c>
      <c r="E80" s="69">
        <f>(Indeks!E80/Indeks!$E$47*Indeks!$E$2)/Indeks!H80*100</f>
        <v>0.10735990700414991</v>
      </c>
      <c r="F80" s="69">
        <f>(Indeks!F80/Indeks!$F$47*Indeks!$F$2)/Indeks!H80*100</f>
        <v>8.7706993441432027E-2</v>
      </c>
      <c r="G80" s="69">
        <f>(Indeks!G80/Indeks!$G$47*Indeks!$G$2)/Indeks!H80*100</f>
        <v>1.6520922381429132E-2</v>
      </c>
      <c r="H80" s="69">
        <f t="shared" si="9"/>
        <v>1</v>
      </c>
    </row>
    <row r="81" spans="1:8" x14ac:dyDescent="0.2">
      <c r="A81" s="8">
        <f t="shared" si="10"/>
        <v>2026</v>
      </c>
      <c r="B81" s="9" t="s">
        <v>12</v>
      </c>
      <c r="C81" s="67">
        <f>(Indeks!C81/Indeks!$C$47*Indeks!$C$2)/Indeks!H81*100</f>
        <v>0.74365390927594011</v>
      </c>
      <c r="D81" s="67">
        <f>(Indeks!D81/Indeks!$D$47*Indeks!$D$2)/Indeks!H81*100</f>
        <v>4.4667083929031043E-2</v>
      </c>
      <c r="E81" s="67">
        <f>(Indeks!E81/Indeks!$E$47*Indeks!$E$2)/Indeks!H81*100</f>
        <v>0.10745142692980469</v>
      </c>
      <c r="F81" s="67">
        <f>(Indeks!F81/Indeks!$F$47*Indeks!$F$2)/Indeks!H81*100</f>
        <v>8.7708568214376892E-2</v>
      </c>
      <c r="G81" s="67">
        <f>(Indeks!G81/Indeks!$G$47*Indeks!$G$2)/Indeks!H81*100</f>
        <v>1.6519011650847251E-2</v>
      </c>
      <c r="H81" s="67">
        <f t="shared" si="9"/>
        <v>1</v>
      </c>
    </row>
    <row r="82" spans="1:8" x14ac:dyDescent="0.2">
      <c r="A82" s="10">
        <f t="shared" si="10"/>
        <v>2026</v>
      </c>
      <c r="B82" s="12" t="s">
        <v>27</v>
      </c>
      <c r="C82" s="68">
        <f>(Indeks!C82/Indeks!$C$47*Indeks!$C$2)/Indeks!H82*100</f>
        <v>0.74555757369528042</v>
      </c>
      <c r="D82" s="68">
        <f>(Indeks!D82/Indeks!$D$47*Indeks!$D$2)/Indeks!H82*100</f>
        <v>4.4315368129758094E-2</v>
      </c>
      <c r="E82" s="68">
        <f>(Indeks!E82/Indeks!$E$47*Indeks!$E$2)/Indeks!H82*100</f>
        <v>0.10670855520591624</v>
      </c>
      <c r="F82" s="68">
        <f>(Indeks!F82/Indeks!$F$47*Indeks!$F$2)/Indeks!H82*100</f>
        <v>8.7029564671435258E-2</v>
      </c>
      <c r="G82" s="68">
        <f>(Indeks!G82/Indeks!$G$47*Indeks!$G$2)/Indeks!H82*100</f>
        <v>1.6388938297610043E-2</v>
      </c>
      <c r="H82" s="68">
        <f t="shared" si="9"/>
        <v>1.0000000000000002</v>
      </c>
    </row>
    <row r="83" spans="1:8" x14ac:dyDescent="0.2">
      <c r="A83" s="6">
        <f t="shared" si="10"/>
        <v>2026</v>
      </c>
      <c r="B83" t="s">
        <v>13</v>
      </c>
      <c r="C83" s="69">
        <f>(Indeks!C83/Indeks!$C$47*Indeks!$C$2)/Indeks!H83*100</f>
        <v>0.74547188364053274</v>
      </c>
      <c r="D83" s="69">
        <f>(Indeks!D83/Indeks!$D$47*Indeks!$D$2)/Indeks!H83*100</f>
        <v>4.4310274778881942E-2</v>
      </c>
      <c r="E83" s="69">
        <f>(Indeks!E83/Indeks!$E$47*Indeks!$E$2)/Indeks!H83*100</f>
        <v>0.10679959689340965</v>
      </c>
      <c r="F83" s="69">
        <f>(Indeks!F83/Indeks!$F$47*Indeks!$F$2)/Indeks!H83*100</f>
        <v>8.7031190038889941E-2</v>
      </c>
      <c r="G83" s="69">
        <f>(Indeks!G83/Indeks!$G$47*Indeks!$G$2)/Indeks!H83*100</f>
        <v>1.6387054648285659E-2</v>
      </c>
      <c r="H83" s="69">
        <f t="shared" si="9"/>
        <v>1</v>
      </c>
    </row>
    <row r="84" spans="1:8" x14ac:dyDescent="0.2">
      <c r="A84" s="8">
        <f t="shared" si="10"/>
        <v>2026</v>
      </c>
      <c r="B84" s="9" t="s">
        <v>14</v>
      </c>
      <c r="C84" s="70">
        <f>(Indeks!C84/Indeks!$C$47*Indeks!$C$2)/Indeks!H84*100</f>
        <v>0.74538613757517536</v>
      </c>
      <c r="D84" s="70">
        <f>(Indeks!D84/Indeks!$D$47*Indeks!$D$2)/Indeks!H84*100</f>
        <v>4.4305178098778278E-2</v>
      </c>
      <c r="E84" s="70">
        <f>(Indeks!E84/Indeks!$E$47*Indeks!$E$2)/Indeks!H84*100</f>
        <v>0.10689070681148657</v>
      </c>
      <c r="F84" s="70">
        <f>(Indeks!F84/Indeks!$F$47*Indeks!$F$2)/Indeks!H84*100</f>
        <v>8.7032807746830546E-2</v>
      </c>
      <c r="G84" s="70">
        <f>(Indeks!G84/Indeks!$G$47*Indeks!$G$2)/Indeks!H84*100</f>
        <v>1.6385169767729166E-2</v>
      </c>
      <c r="H84" s="70">
        <f t="shared" si="9"/>
        <v>1</v>
      </c>
    </row>
    <row r="85" spans="1:8" x14ac:dyDescent="0.2">
      <c r="A85" s="6">
        <f t="shared" si="10"/>
        <v>2026</v>
      </c>
      <c r="B85" t="s">
        <v>15</v>
      </c>
      <c r="C85" s="69">
        <f>(Indeks!C85/Indeks!$C$47*Indeks!$C$2)/Indeks!H85*100</f>
        <v>0.74728119928003633</v>
      </c>
      <c r="D85" s="69">
        <f>(Indeks!D85/Indeks!$D$47*Indeks!$D$2)/Indeks!H85*100</f>
        <v>4.395554515913544E-2</v>
      </c>
      <c r="E85" s="69">
        <f>(Indeks!E85/Indeks!$E$47*Indeks!$E$2)/Indeks!H85*100</f>
        <v>0.1061498597766499</v>
      </c>
      <c r="F85" s="69">
        <f>(Indeks!F85/Indeks!$F$47*Indeks!$F$2)/Indeks!H85*100</f>
        <v>8.6357529075781522E-2</v>
      </c>
      <c r="G85" s="69">
        <f>(Indeks!G85/Indeks!$G$47*Indeks!$G$2)/Indeks!H85*100</f>
        <v>1.6255866708396786E-2</v>
      </c>
      <c r="H85" s="69">
        <f t="shared" si="9"/>
        <v>1</v>
      </c>
    </row>
    <row r="86" spans="1:8" x14ac:dyDescent="0.2">
      <c r="A86" s="6">
        <f t="shared" si="10"/>
        <v>2026</v>
      </c>
      <c r="B86" t="s">
        <v>16</v>
      </c>
      <c r="C86" s="69">
        <f>(Indeks!C86/Indeks!$C$47*Indeks!$C$2)/Indeks!H86*100</f>
        <v>0.74719578235741213</v>
      </c>
      <c r="D86" s="69">
        <f>(Indeks!D86/Indeks!$D$47*Indeks!$D$2)/Indeks!H86*100</f>
        <v>4.3950520882593519E-2</v>
      </c>
      <c r="E86" s="69">
        <f>(Indeks!E86/Indeks!$E$47*Indeks!$E$2)/Indeks!H86*100</f>
        <v>0.10624049179887381</v>
      </c>
      <c r="F86" s="69">
        <f>(Indeks!F86/Indeks!$F$47*Indeks!$F$2)/Indeks!H86*100</f>
        <v>8.635919635662094E-2</v>
      </c>
      <c r="G86" s="69">
        <f>(Indeks!G86/Indeks!$G$47*Indeks!$G$2)/Indeks!H86*100</f>
        <v>1.6254008604499406E-2</v>
      </c>
      <c r="H86" s="69">
        <f t="shared" si="9"/>
        <v>0.99999999999999989</v>
      </c>
    </row>
    <row r="87" spans="1:8" ht="13.5" thickBot="1" x14ac:dyDescent="0.25">
      <c r="A87" s="6">
        <f t="shared" si="10"/>
        <v>2026</v>
      </c>
      <c r="B87" t="s">
        <v>17</v>
      </c>
      <c r="C87" s="78">
        <f>(Indeks!C87/Indeks!$C$47*Indeks!$C$2)/Indeks!H87*100</f>
        <v>0.7471103094786623</v>
      </c>
      <c r="D87" s="78">
        <f>(Indeks!D87/Indeks!$D$47*Indeks!$D$2)/Indeks!H87*100</f>
        <v>4.3945493314677467E-2</v>
      </c>
      <c r="E87" s="78">
        <f>(Indeks!E87/Indeks!$E$47*Indeks!$E$2)/Indeks!H87*100</f>
        <v>0.10633119185037697</v>
      </c>
      <c r="F87" s="78">
        <f>(Indeks!F87/Indeks!$F$47*Indeks!$F$2)/Indeks!H87*100</f>
        <v>8.6360856072914174E-2</v>
      </c>
      <c r="G87" s="78">
        <f>(Indeks!G87/Indeks!$G$47*Indeks!$G$2)/Indeks!H87*100</f>
        <v>1.6252149283369047E-2</v>
      </c>
      <c r="H87" s="78">
        <f t="shared" si="9"/>
        <v>1</v>
      </c>
    </row>
    <row r="91" spans="1:8" x14ac:dyDescent="0.2">
      <c r="H91" s="45"/>
    </row>
  </sheetData>
  <pageMargins left="0.74803149606299213" right="0.74803149606299213" top="0.98425196850393704" bottom="0.98425196850393704" header="0" footer="0"/>
  <pageSetup paperSize="9" fitToHeight="0"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68A51-2082-4B39-9439-75616DCC8D81}">
  <sheetPr codeName="Ark8">
    <pageSetUpPr fitToPage="1"/>
  </sheetPr>
  <dimension ref="A1:I88"/>
  <sheetViews>
    <sheetView view="pageBreakPreview" zoomScaleNormal="100" zoomScaleSheetLayoutView="100" workbookViewId="0">
      <pane xSplit="2" ySplit="2" topLeftCell="C50" activePane="bottomRight" state="frozen"/>
      <selection activeCell="O61" sqref="O61"/>
      <selection pane="topRight" activeCell="O61" sqref="O61"/>
      <selection pane="bottomLeft" activeCell="O61" sqref="O61"/>
      <selection pane="bottomRight" activeCell="O61" sqref="O61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18" customWidth="1"/>
    <col min="12" max="12" width="12.42578125" bestFit="1" customWidth="1"/>
  </cols>
  <sheetData>
    <row r="1" spans="1:9" ht="18" customHeight="1" x14ac:dyDescent="0.3">
      <c r="A1" s="15" t="s">
        <v>32</v>
      </c>
      <c r="C1" s="2"/>
      <c r="H1" s="66" t="s">
        <v>28</v>
      </c>
    </row>
    <row r="2" spans="1:9" ht="15" customHeight="1" thickBot="1" x14ac:dyDescent="0.25">
      <c r="A2" s="14" t="s">
        <v>1</v>
      </c>
      <c r="B2" s="14" t="s">
        <v>2</v>
      </c>
      <c r="C2" s="14" t="s">
        <v>0</v>
      </c>
      <c r="D2" s="14" t="s">
        <v>18</v>
      </c>
      <c r="E2" s="14" t="s">
        <v>30</v>
      </c>
      <c r="F2" s="14" t="s">
        <v>33</v>
      </c>
      <c r="G2" s="14" t="s">
        <v>31</v>
      </c>
      <c r="H2" s="14" t="s">
        <v>61</v>
      </c>
      <c r="I2" s="14" t="s">
        <v>72</v>
      </c>
    </row>
    <row r="3" spans="1:9" s="18" customFormat="1" ht="13.5" hidden="1" thickBot="1" x14ac:dyDescent="0.25">
      <c r="A3" s="2">
        <v>2020</v>
      </c>
      <c r="B3" t="s">
        <v>7</v>
      </c>
      <c r="C3" s="32">
        <f>Indeks!H4</f>
        <v>85.961651027639618</v>
      </c>
      <c r="D3" s="36"/>
      <c r="E3" s="36"/>
      <c r="F3" s="36"/>
      <c r="G3" s="36"/>
      <c r="H3" s="32"/>
      <c r="I3" s="90"/>
    </row>
    <row r="4" spans="1:9" s="18" customFormat="1" ht="13.5" hidden="1" thickBot="1" x14ac:dyDescent="0.25">
      <c r="A4" s="6">
        <f>A3</f>
        <v>2020</v>
      </c>
      <c r="B4" t="s">
        <v>8</v>
      </c>
      <c r="C4" s="21">
        <f>Indeks!H5</f>
        <v>85.652384892807063</v>
      </c>
      <c r="D4" s="33">
        <f t="shared" ref="D4:D21" si="0">(C4-C3)/C3</f>
        <v>-3.5977221369691385E-3</v>
      </c>
      <c r="E4" s="33"/>
      <c r="F4" s="33"/>
      <c r="G4" s="33"/>
      <c r="H4" s="21"/>
      <c r="I4" s="90"/>
    </row>
    <row r="5" spans="1:9" s="18" customFormat="1" ht="13.5" hidden="1" thickBot="1" x14ac:dyDescent="0.25">
      <c r="A5" s="8">
        <f t="shared" ref="A5:A14" si="1">A4</f>
        <v>2020</v>
      </c>
      <c r="B5" s="9" t="s">
        <v>9</v>
      </c>
      <c r="C5" s="31">
        <f>Indeks!H6</f>
        <v>85.248910345176682</v>
      </c>
      <c r="D5" s="27">
        <f t="shared" si="0"/>
        <v>-4.7106049427032854E-3</v>
      </c>
      <c r="E5" s="27"/>
      <c r="F5" s="27"/>
      <c r="G5" s="27"/>
      <c r="H5" s="31"/>
      <c r="I5" s="90"/>
    </row>
    <row r="6" spans="1:9" s="18" customFormat="1" ht="13.5" hidden="1" thickBot="1" x14ac:dyDescent="0.25">
      <c r="A6" s="6">
        <f t="shared" si="1"/>
        <v>2020</v>
      </c>
      <c r="B6" t="s">
        <v>10</v>
      </c>
      <c r="C6" s="21">
        <f>Indeks!H7</f>
        <v>85.393694287836794</v>
      </c>
      <c r="D6" s="33">
        <f t="shared" si="0"/>
        <v>1.6983670767623347E-3</v>
      </c>
      <c r="E6" s="33"/>
      <c r="F6" s="33"/>
      <c r="G6" s="33"/>
      <c r="H6" s="21"/>
      <c r="I6" s="90"/>
    </row>
    <row r="7" spans="1:9" s="18" customFormat="1" ht="13.5" hidden="1" thickBot="1" x14ac:dyDescent="0.25">
      <c r="A7" s="6">
        <f t="shared" si="1"/>
        <v>2020</v>
      </c>
      <c r="B7" t="s">
        <v>11</v>
      </c>
      <c r="C7" s="21">
        <f>Indeks!H8</f>
        <v>85.665226457327009</v>
      </c>
      <c r="D7" s="33">
        <f t="shared" si="0"/>
        <v>3.1797683863513397E-3</v>
      </c>
      <c r="E7" s="33"/>
      <c r="F7" s="33"/>
      <c r="G7" s="33"/>
      <c r="H7" s="21"/>
      <c r="I7" s="90"/>
    </row>
    <row r="8" spans="1:9" s="18" customFormat="1" ht="13.5" hidden="1" thickBot="1" x14ac:dyDescent="0.25">
      <c r="A8" s="8">
        <f t="shared" si="1"/>
        <v>2020</v>
      </c>
      <c r="B8" s="9" t="s">
        <v>12</v>
      </c>
      <c r="C8" s="31">
        <f>Indeks!H9</f>
        <v>85.42321247537889</v>
      </c>
      <c r="D8" s="27">
        <f t="shared" si="0"/>
        <v>-2.8251134323292234E-3</v>
      </c>
      <c r="E8" s="27">
        <f>(SUM(C6:C8)-SUM(C3:C5))/SUM(C3:C5)</f>
        <v>-1.4825534418922567E-3</v>
      </c>
      <c r="F8" s="27"/>
      <c r="G8" s="27"/>
      <c r="H8" s="31"/>
      <c r="I8" s="90"/>
    </row>
    <row r="9" spans="1:9" s="18" customFormat="1" ht="13.5" hidden="1" thickBot="1" x14ac:dyDescent="0.25">
      <c r="A9" s="10">
        <f t="shared" si="1"/>
        <v>2020</v>
      </c>
      <c r="B9" s="12" t="s">
        <v>27</v>
      </c>
      <c r="C9" s="13">
        <f>Indeks!H10</f>
        <v>85.42156411879121</v>
      </c>
      <c r="D9" s="34">
        <f t="shared" si="0"/>
        <v>-1.9296354467526E-5</v>
      </c>
      <c r="E9" s="34"/>
      <c r="F9" s="34"/>
      <c r="G9" s="34"/>
      <c r="H9" s="13"/>
      <c r="I9" s="90"/>
    </row>
    <row r="10" spans="1:9" s="18" customFormat="1" ht="13.5" hidden="1" thickBot="1" x14ac:dyDescent="0.25">
      <c r="A10" s="6">
        <f t="shared" si="1"/>
        <v>2020</v>
      </c>
      <c r="B10" t="s">
        <v>13</v>
      </c>
      <c r="C10" s="21">
        <f>Indeks!H11</f>
        <v>85.976717613182871</v>
      </c>
      <c r="D10" s="33">
        <f t="shared" si="0"/>
        <v>6.498985357135798E-3</v>
      </c>
      <c r="E10" s="33"/>
      <c r="F10" s="33"/>
      <c r="G10" s="33"/>
      <c r="H10" s="21"/>
      <c r="I10" s="90"/>
    </row>
    <row r="11" spans="1:9" s="18" customFormat="1" ht="13.5" hidden="1" thickBot="1" x14ac:dyDescent="0.25">
      <c r="A11" s="8">
        <f t="shared" si="1"/>
        <v>2020</v>
      </c>
      <c r="B11" s="9" t="s">
        <v>14</v>
      </c>
      <c r="C11" s="31">
        <f>Indeks!H12</f>
        <v>85.891726827212523</v>
      </c>
      <c r="D11" s="27">
        <f t="shared" si="0"/>
        <v>-9.8853257404788526E-4</v>
      </c>
      <c r="E11" s="27">
        <f>(SUM(C9:C11)-SUM(C6:C8))/SUM(C6:C8)</f>
        <v>3.1498308615098771E-3</v>
      </c>
      <c r="F11" s="27"/>
      <c r="G11" s="27"/>
      <c r="H11" s="31"/>
      <c r="I11" s="90"/>
    </row>
    <row r="12" spans="1:9" s="18" customFormat="1" ht="13.5" hidden="1" thickBot="1" x14ac:dyDescent="0.25">
      <c r="A12" s="10">
        <f t="shared" si="1"/>
        <v>2020</v>
      </c>
      <c r="B12" s="11" t="s">
        <v>15</v>
      </c>
      <c r="C12" s="13">
        <f>Indeks!H13</f>
        <v>87.411458825324701</v>
      </c>
      <c r="D12" s="34">
        <f t="shared" si="0"/>
        <v>1.7693578348580728E-2</v>
      </c>
      <c r="E12" s="34"/>
      <c r="F12" s="34"/>
      <c r="G12" s="34"/>
      <c r="H12" s="13"/>
      <c r="I12" s="90"/>
    </row>
    <row r="13" spans="1:9" s="18" customFormat="1" ht="13.5" hidden="1" thickBot="1" x14ac:dyDescent="0.25">
      <c r="A13" s="6">
        <f t="shared" si="1"/>
        <v>2020</v>
      </c>
      <c r="B13" t="s">
        <v>16</v>
      </c>
      <c r="C13" s="21">
        <f>Indeks!H14</f>
        <v>87.41133946578887</v>
      </c>
      <c r="D13" s="33">
        <f t="shared" si="0"/>
        <v>-1.3654907198004394E-6</v>
      </c>
      <c r="E13" s="33"/>
      <c r="F13" s="33"/>
      <c r="G13" s="33"/>
      <c r="H13" s="21"/>
      <c r="I13" s="90"/>
    </row>
    <row r="14" spans="1:9" s="18" customFormat="1" ht="13.5" hidden="1" thickBot="1" x14ac:dyDescent="0.25">
      <c r="A14" s="16">
        <f t="shared" si="1"/>
        <v>2020</v>
      </c>
      <c r="B14" s="17" t="s">
        <v>17</v>
      </c>
      <c r="C14" s="28">
        <f>Indeks!H15</f>
        <v>86.718455412199262</v>
      </c>
      <c r="D14" s="30">
        <f t="shared" si="0"/>
        <v>-7.9267067387840465E-3</v>
      </c>
      <c r="E14" s="30">
        <f>(SUM(C12:C14)-SUM(C9:C11))/SUM(C9:C11)</f>
        <v>1.6523164533022421E-2</v>
      </c>
      <c r="F14" s="30">
        <f>(SUM(C9:C14)-SUM(C3:C8))/SUM(C3:C8)</f>
        <v>1.0687124500783568E-2</v>
      </c>
      <c r="G14" s="30"/>
      <c r="H14" s="28">
        <f>(C3+C4+C5+C6+C7+C8+C9+C10+C11+C12+C13+C14)/12</f>
        <v>86.014695145722143</v>
      </c>
      <c r="I14" s="90"/>
    </row>
    <row r="15" spans="1:9" s="18" customFormat="1" ht="13.5" hidden="1" thickBot="1" x14ac:dyDescent="0.25">
      <c r="A15" s="2">
        <v>2021</v>
      </c>
      <c r="B15" t="s">
        <v>7</v>
      </c>
      <c r="C15" s="32">
        <f>Indeks!H16</f>
        <v>86.901406848776475</v>
      </c>
      <c r="D15" s="36">
        <f t="shared" si="0"/>
        <v>2.1097174264415658E-3</v>
      </c>
      <c r="E15" s="36"/>
      <c r="F15" s="36"/>
      <c r="G15" s="36"/>
      <c r="H15" s="32"/>
      <c r="I15" s="90"/>
    </row>
    <row r="16" spans="1:9" s="18" customFormat="1" ht="13.5" hidden="1" thickBot="1" x14ac:dyDescent="0.25">
      <c r="A16" s="6">
        <f>A15</f>
        <v>2021</v>
      </c>
      <c r="B16" t="s">
        <v>8</v>
      </c>
      <c r="C16" s="21">
        <f>Indeks!H17</f>
        <v>87.114470200877122</v>
      </c>
      <c r="D16" s="33">
        <f t="shared" si="0"/>
        <v>2.4517825410055156E-3</v>
      </c>
      <c r="E16" s="33"/>
      <c r="F16" s="33"/>
      <c r="G16" s="33"/>
      <c r="H16" s="21"/>
      <c r="I16" s="90"/>
    </row>
    <row r="17" spans="1:9" s="18" customFormat="1" ht="13.5" hidden="1" thickBot="1" x14ac:dyDescent="0.25">
      <c r="A17" s="8">
        <f t="shared" ref="A17:A26" si="2">A16</f>
        <v>2021</v>
      </c>
      <c r="B17" s="9" t="s">
        <v>9</v>
      </c>
      <c r="C17" s="31">
        <f>Indeks!H18</f>
        <v>88.017009681278225</v>
      </c>
      <c r="D17" s="27">
        <f t="shared" si="0"/>
        <v>1.0360385344936822E-2</v>
      </c>
      <c r="E17" s="27">
        <f>(SUM(C15:C17)-SUM(C12:C14))/SUM(C12:C14)</f>
        <v>1.8797532727922958E-3</v>
      </c>
      <c r="F17" s="27"/>
      <c r="G17" s="27"/>
      <c r="H17" s="31"/>
      <c r="I17" s="90"/>
    </row>
    <row r="18" spans="1:9" s="18" customFormat="1" ht="13.5" hidden="1" thickBot="1" x14ac:dyDescent="0.25">
      <c r="A18" s="6">
        <f t="shared" si="2"/>
        <v>2021</v>
      </c>
      <c r="B18" t="s">
        <v>10</v>
      </c>
      <c r="C18" s="21">
        <f>Indeks!H19</f>
        <v>88.854972178943243</v>
      </c>
      <c r="D18" s="33">
        <f t="shared" si="0"/>
        <v>9.5204608824975522E-3</v>
      </c>
      <c r="E18" s="33"/>
      <c r="F18" s="33"/>
      <c r="G18" s="33"/>
      <c r="H18" s="21"/>
      <c r="I18" s="90"/>
    </row>
    <row r="19" spans="1:9" s="18" customFormat="1" ht="13.5" hidden="1" thickBot="1" x14ac:dyDescent="0.25">
      <c r="A19" s="6">
        <f t="shared" si="2"/>
        <v>2021</v>
      </c>
      <c r="B19" t="s">
        <v>11</v>
      </c>
      <c r="C19" s="21">
        <f>Indeks!H20</f>
        <v>88.729980392567654</v>
      </c>
      <c r="D19" s="33">
        <f t="shared" si="0"/>
        <v>-1.4066943392190797E-3</v>
      </c>
      <c r="E19" s="33"/>
      <c r="F19" s="33"/>
      <c r="G19" s="33"/>
      <c r="H19" s="21"/>
      <c r="I19" s="90"/>
    </row>
    <row r="20" spans="1:9" s="18" customFormat="1" ht="13.5" hidden="1" thickBot="1" x14ac:dyDescent="0.25">
      <c r="A20" s="8">
        <f t="shared" si="2"/>
        <v>2021</v>
      </c>
      <c r="B20" s="9" t="s">
        <v>12</v>
      </c>
      <c r="C20" s="31">
        <f>Indeks!H21</f>
        <v>88.861686031644879</v>
      </c>
      <c r="D20" s="27">
        <f t="shared" si="0"/>
        <v>1.484342028416105E-3</v>
      </c>
      <c r="E20" s="27">
        <f>(SUM(C18:C20)-SUM(C15:C17))/SUM(C15:C17)</f>
        <v>1.6844266867754646E-2</v>
      </c>
      <c r="F20" s="27">
        <f>(SUM(C15:C20)-SUM(C9:C14))/SUM(C9:C14)</f>
        <v>1.8596148253508117E-2</v>
      </c>
      <c r="G20" s="27"/>
      <c r="H20" s="31"/>
      <c r="I20" s="90"/>
    </row>
    <row r="21" spans="1:9" s="18" customFormat="1" ht="13.5" hidden="1" thickBot="1" x14ac:dyDescent="0.25">
      <c r="A21" s="10">
        <f t="shared" si="2"/>
        <v>2021</v>
      </c>
      <c r="B21" s="12" t="s">
        <v>27</v>
      </c>
      <c r="C21" s="13">
        <f>Indeks!H22</f>
        <v>89.429952500286973</v>
      </c>
      <c r="D21" s="34">
        <f t="shared" si="0"/>
        <v>6.3949548339621411E-3</v>
      </c>
      <c r="E21" s="34"/>
      <c r="F21" s="34"/>
      <c r="G21" s="34"/>
      <c r="H21" s="13"/>
      <c r="I21" s="90"/>
    </row>
    <row r="22" spans="1:9" s="18" customFormat="1" ht="13.5" hidden="1" thickBot="1" x14ac:dyDescent="0.25">
      <c r="A22" s="6">
        <f t="shared" si="2"/>
        <v>2021</v>
      </c>
      <c r="B22" t="s">
        <v>13</v>
      </c>
      <c r="C22" s="21">
        <f>Indeks!H23</f>
        <v>90.378759102546283</v>
      </c>
      <c r="D22" s="33">
        <f t="shared" ref="D22:D62" si="3">(C22-C21)/C21</f>
        <v>1.060949464617311E-2</v>
      </c>
      <c r="E22" s="33"/>
      <c r="F22" s="33"/>
      <c r="G22" s="33"/>
      <c r="H22" s="21"/>
      <c r="I22" s="90"/>
    </row>
    <row r="23" spans="1:9" s="18" customFormat="1" ht="13.5" hidden="1" thickBot="1" x14ac:dyDescent="0.25">
      <c r="A23" s="8">
        <f t="shared" si="2"/>
        <v>2021</v>
      </c>
      <c r="B23" s="9" t="s">
        <v>14</v>
      </c>
      <c r="C23" s="31">
        <f>Indeks!H24</f>
        <v>90.781604023809336</v>
      </c>
      <c r="D23" s="27">
        <f t="shared" si="3"/>
        <v>4.4572964407043275E-3</v>
      </c>
      <c r="E23" s="27">
        <f>(SUM(C21:C23)-SUM(C18:C20))/SUM(C18:C20)</f>
        <v>1.5551620561662958E-2</v>
      </c>
      <c r="F23" s="27"/>
      <c r="G23" s="27"/>
      <c r="H23" s="31"/>
      <c r="I23" s="90"/>
    </row>
    <row r="24" spans="1:9" s="18" customFormat="1" ht="13.5" hidden="1" thickBot="1" x14ac:dyDescent="0.25">
      <c r="A24" s="10">
        <f t="shared" si="2"/>
        <v>2021</v>
      </c>
      <c r="B24" s="11" t="s">
        <v>15</v>
      </c>
      <c r="C24" s="13">
        <f>Indeks!H25</f>
        <v>92.548305779744027</v>
      </c>
      <c r="D24" s="34">
        <f t="shared" si="3"/>
        <v>1.9461010575130798E-2</v>
      </c>
      <c r="E24" s="34"/>
      <c r="F24" s="34"/>
      <c r="G24" s="34"/>
      <c r="H24" s="13"/>
      <c r="I24" s="90"/>
    </row>
    <row r="25" spans="1:9" s="18" customFormat="1" ht="13.5" hidden="1" thickBot="1" x14ac:dyDescent="0.25">
      <c r="A25" s="6">
        <f t="shared" si="2"/>
        <v>2021</v>
      </c>
      <c r="B25" t="s">
        <v>16</v>
      </c>
      <c r="C25" s="21">
        <f>Indeks!H26</f>
        <v>94.752096546331984</v>
      </c>
      <c r="D25" s="33">
        <f t="shared" si="3"/>
        <v>2.3812329658770469E-2</v>
      </c>
      <c r="E25" s="33"/>
      <c r="F25" s="33"/>
      <c r="G25" s="33"/>
      <c r="H25" s="21"/>
      <c r="I25" s="90"/>
    </row>
    <row r="26" spans="1:9" s="18" customFormat="1" ht="13.5" hidden="1" thickBot="1" x14ac:dyDescent="0.25">
      <c r="A26" s="16">
        <f t="shared" si="2"/>
        <v>2021</v>
      </c>
      <c r="B26" s="17" t="s">
        <v>17</v>
      </c>
      <c r="C26" s="28">
        <f>Indeks!H27</f>
        <v>94.262849645248451</v>
      </c>
      <c r="D26" s="30">
        <f t="shared" si="3"/>
        <v>-5.1634414320774454E-3</v>
      </c>
      <c r="E26" s="30">
        <f>(SUM(C24:C26)-SUM(C21:C23))/SUM(C21:C23)</f>
        <v>4.0551844286335181E-2</v>
      </c>
      <c r="F26" s="30">
        <f>(SUM(C21:C26)-SUM(C15:C20))/SUM(C15:C20)</f>
        <v>4.479651742215264E-2</v>
      </c>
      <c r="G26" s="30">
        <f>(SUM(C15:C26)-SUM(C3:C14))/SUM(C3:C14)</f>
        <v>4.6946194388931536E-2</v>
      </c>
      <c r="H26" s="28">
        <f>(C15+C16+C17+C18+C19+C20+C21+C22+C23+C24+C25+C26)/12</f>
        <v>90.052757744337896</v>
      </c>
      <c r="I26" s="90"/>
    </row>
    <row r="27" spans="1:9" s="18" customFormat="1" ht="12" hidden="1" customHeight="1" x14ac:dyDescent="0.2">
      <c r="A27" s="2">
        <v>2022</v>
      </c>
      <c r="B27" t="s">
        <v>7</v>
      </c>
      <c r="C27" s="32">
        <f>Indeks!H28</f>
        <v>94.887077923590127</v>
      </c>
      <c r="D27" s="36">
        <f t="shared" si="3"/>
        <v>6.6222088626740477E-3</v>
      </c>
      <c r="E27" s="36"/>
      <c r="F27" s="36"/>
      <c r="G27" s="36"/>
      <c r="H27" s="32"/>
      <c r="I27" s="90"/>
    </row>
    <row r="28" spans="1:9" s="18" customFormat="1" ht="13.5" hidden="1" thickBot="1" x14ac:dyDescent="0.25">
      <c r="A28" s="6">
        <f>A27</f>
        <v>2022</v>
      </c>
      <c r="B28" t="s">
        <v>8</v>
      </c>
      <c r="C28" s="21">
        <f>Indeks!H29</f>
        <v>97.573438664958445</v>
      </c>
      <c r="D28" s="33">
        <f t="shared" si="3"/>
        <v>2.8311133614332275E-2</v>
      </c>
      <c r="E28" s="33"/>
      <c r="F28" s="33"/>
      <c r="G28" s="33"/>
      <c r="H28" s="21"/>
      <c r="I28" s="90"/>
    </row>
    <row r="29" spans="1:9" s="18" customFormat="1" ht="13.5" hidden="1" thickBot="1" x14ac:dyDescent="0.25">
      <c r="A29" s="8">
        <f t="shared" ref="A29:A38" si="4">A28</f>
        <v>2022</v>
      </c>
      <c r="B29" s="9" t="s">
        <v>9</v>
      </c>
      <c r="C29" s="31">
        <f>Indeks!H30</f>
        <v>94.209952536291439</v>
      </c>
      <c r="D29" s="27">
        <f t="shared" si="3"/>
        <v>-3.4471329233525666E-2</v>
      </c>
      <c r="E29" s="27">
        <f>(SUM(C27:C29)-SUM(C24:C26))/SUM(C24:C26)</f>
        <v>1.81387916134584E-2</v>
      </c>
      <c r="F29" s="27"/>
      <c r="G29" s="27"/>
      <c r="H29" s="31"/>
      <c r="I29" s="90"/>
    </row>
    <row r="30" spans="1:9" s="18" customFormat="1" ht="13.5" hidden="1" thickBot="1" x14ac:dyDescent="0.25">
      <c r="A30" s="10">
        <f t="shared" si="4"/>
        <v>2022</v>
      </c>
      <c r="B30" s="11" t="s">
        <v>10</v>
      </c>
      <c r="C30" s="13">
        <f>Indeks!H31</f>
        <v>94.658676875899189</v>
      </c>
      <c r="D30" s="34">
        <f t="shared" si="3"/>
        <v>4.7630247922574127E-3</v>
      </c>
      <c r="E30" s="34"/>
      <c r="F30" s="34"/>
      <c r="G30" s="34"/>
      <c r="H30" s="13"/>
      <c r="I30" s="90"/>
    </row>
    <row r="31" spans="1:9" s="18" customFormat="1" ht="13.5" hidden="1" thickBot="1" x14ac:dyDescent="0.25">
      <c r="A31" s="6">
        <f t="shared" si="4"/>
        <v>2022</v>
      </c>
      <c r="B31" t="s">
        <v>11</v>
      </c>
      <c r="C31" s="21">
        <f>Indeks!H32</f>
        <v>101.26404657620287</v>
      </c>
      <c r="D31" s="33">
        <f t="shared" si="3"/>
        <v>6.9780921499288981E-2</v>
      </c>
      <c r="E31" s="33"/>
      <c r="F31" s="33"/>
      <c r="G31" s="33"/>
      <c r="H31" s="21"/>
      <c r="I31" s="90"/>
    </row>
    <row r="32" spans="1:9" s="18" customFormat="1" ht="13.5" hidden="1" thickBot="1" x14ac:dyDescent="0.25">
      <c r="A32" s="16">
        <f t="shared" si="4"/>
        <v>2022</v>
      </c>
      <c r="B32" s="17" t="s">
        <v>12</v>
      </c>
      <c r="C32" s="28">
        <f>Indeks!H33</f>
        <v>98.074661861725488</v>
      </c>
      <c r="D32" s="30">
        <f t="shared" si="3"/>
        <v>-3.1495726492396486E-2</v>
      </c>
      <c r="E32" s="30">
        <f>(SUM(C30:C32)-SUM(C27:C29))/SUM(C27:C29)</f>
        <v>2.5558670941431293E-2</v>
      </c>
      <c r="F32" s="30">
        <f>(SUM(C27:C32)-SUM(C21:C26))/SUM(C21:C26)</f>
        <v>5.1641949837879633E-2</v>
      </c>
      <c r="G32" s="30"/>
      <c r="H32" s="28"/>
      <c r="I32" s="90"/>
    </row>
    <row r="33" spans="1:9" s="18" customFormat="1" ht="13.5" hidden="1" thickBot="1" x14ac:dyDescent="0.25">
      <c r="A33" s="10">
        <f t="shared" si="4"/>
        <v>2022</v>
      </c>
      <c r="B33" s="12" t="s">
        <v>27</v>
      </c>
      <c r="C33" s="13">
        <f>Indeks!H34</f>
        <v>99.195837254732439</v>
      </c>
      <c r="D33" s="34">
        <f t="shared" si="3"/>
        <v>1.1431855809889866E-2</v>
      </c>
      <c r="E33" s="34"/>
      <c r="F33" s="34"/>
      <c r="G33" s="34"/>
      <c r="H33" s="13"/>
      <c r="I33" s="90"/>
    </row>
    <row r="34" spans="1:9" s="18" customFormat="1" ht="13.5" hidden="1" thickBot="1" x14ac:dyDescent="0.25">
      <c r="A34" s="6">
        <f t="shared" si="4"/>
        <v>2022</v>
      </c>
      <c r="B34" t="s">
        <v>13</v>
      </c>
      <c r="C34" s="21">
        <f>Indeks!H35</f>
        <v>101.85432686925246</v>
      </c>
      <c r="D34" s="33">
        <f t="shared" si="3"/>
        <v>2.6800415099003466E-2</v>
      </c>
      <c r="E34" s="33"/>
      <c r="F34" s="33"/>
      <c r="G34" s="33"/>
      <c r="H34" s="21"/>
      <c r="I34" s="90"/>
    </row>
    <row r="35" spans="1:9" s="18" customFormat="1" ht="13.5" hidden="1" thickBot="1" x14ac:dyDescent="0.25">
      <c r="A35" s="8">
        <f t="shared" si="4"/>
        <v>2022</v>
      </c>
      <c r="B35" s="9" t="s">
        <v>14</v>
      </c>
      <c r="C35" s="31">
        <f>Indeks!H36</f>
        <v>104.01927815461887</v>
      </c>
      <c r="D35" s="27">
        <f t="shared" si="3"/>
        <v>2.1255368838139794E-2</v>
      </c>
      <c r="E35" s="27">
        <f>(SUM(C33:C35)-SUM(C30:C32))/SUM(C30:C32)</f>
        <v>3.7660392635660345E-2</v>
      </c>
      <c r="F35" s="27"/>
      <c r="G35" s="27"/>
      <c r="H35" s="31"/>
      <c r="I35" s="90"/>
    </row>
    <row r="36" spans="1:9" s="18" customFormat="1" ht="13.5" hidden="1" thickBot="1" x14ac:dyDescent="0.25">
      <c r="A36" s="10">
        <f t="shared" si="4"/>
        <v>2022</v>
      </c>
      <c r="B36" s="11" t="s">
        <v>15</v>
      </c>
      <c r="C36" s="13">
        <f>Indeks!H37</f>
        <v>116.31095879861115</v>
      </c>
      <c r="D36" s="34">
        <f t="shared" si="3"/>
        <v>0.11816733265271635</v>
      </c>
      <c r="E36" s="34"/>
      <c r="F36" s="34"/>
      <c r="G36" s="34"/>
      <c r="H36" s="13"/>
      <c r="I36" s="90"/>
    </row>
    <row r="37" spans="1:9" s="18" customFormat="1" ht="13.5" hidden="1" thickBot="1" x14ac:dyDescent="0.25">
      <c r="A37" s="6">
        <f t="shared" si="4"/>
        <v>2022</v>
      </c>
      <c r="B37" t="s">
        <v>16</v>
      </c>
      <c r="C37" s="21">
        <f>Indeks!H38</f>
        <v>110.93819466226275</v>
      </c>
      <c r="D37" s="33">
        <f t="shared" si="3"/>
        <v>-4.6193103314118356E-2</v>
      </c>
      <c r="E37" s="33"/>
      <c r="F37" s="33"/>
      <c r="G37" s="33"/>
      <c r="H37" s="21"/>
      <c r="I37" s="90"/>
    </row>
    <row r="38" spans="1:9" s="18" customFormat="1" ht="13.5" hidden="1" thickBot="1" x14ac:dyDescent="0.25">
      <c r="A38" s="16">
        <f t="shared" si="4"/>
        <v>2022</v>
      </c>
      <c r="B38" s="17" t="s">
        <v>17</v>
      </c>
      <c r="C38" s="28">
        <f>Indeks!H39</f>
        <v>100.9643701728164</v>
      </c>
      <c r="D38" s="30">
        <f t="shared" si="3"/>
        <v>-8.9904333848323262E-2</v>
      </c>
      <c r="E38" s="30">
        <f>(SUM(C36:C38)-SUM(C33:C35))/SUM(C33:C35)</f>
        <v>7.5864961046968035E-2</v>
      </c>
      <c r="F38" s="30">
        <f>(SUM(C33:C38)-SUM(C27:C32))/SUM(C27:C32)</f>
        <v>9.0611372872517124E-2</v>
      </c>
      <c r="G38" s="30">
        <f>(SUM(C27:C38)-SUM(C15:C26))/SUM(C15:C26)</f>
        <v>0.1233700210468098</v>
      </c>
      <c r="H38" s="28">
        <f>(C27+C28+C29+C30+C31+C32+C33+C34+C35+C36+C37+C38)/12</f>
        <v>101.16256836258013</v>
      </c>
      <c r="I38" s="90"/>
    </row>
    <row r="39" spans="1:9" s="18" customFormat="1" x14ac:dyDescent="0.2">
      <c r="A39" s="2">
        <v>2023</v>
      </c>
      <c r="B39" t="s">
        <v>7</v>
      </c>
      <c r="C39" s="32">
        <f>Indeks!H40</f>
        <v>100.23130821801904</v>
      </c>
      <c r="D39" s="36">
        <f t="shared" si="3"/>
        <v>-7.2606004825525395E-3</v>
      </c>
      <c r="E39" s="36"/>
      <c r="F39" s="36"/>
      <c r="G39" s="36"/>
      <c r="H39" s="32"/>
      <c r="I39" s="90"/>
    </row>
    <row r="40" spans="1:9" s="18" customFormat="1" x14ac:dyDescent="0.2">
      <c r="A40" s="6">
        <f>A39</f>
        <v>2023</v>
      </c>
      <c r="B40" t="s">
        <v>8</v>
      </c>
      <c r="C40" s="21">
        <f>Indeks!H41</f>
        <v>105.9434962104751</v>
      </c>
      <c r="D40" s="33">
        <f t="shared" si="3"/>
        <v>5.6990057238713761E-2</v>
      </c>
      <c r="E40" s="33"/>
      <c r="F40" s="33"/>
      <c r="G40" s="33"/>
      <c r="H40" s="21"/>
      <c r="I40" s="90"/>
    </row>
    <row r="41" spans="1:9" s="18" customFormat="1" x14ac:dyDescent="0.2">
      <c r="A41" s="8">
        <f t="shared" ref="A41:A50" si="5">A40</f>
        <v>2023</v>
      </c>
      <c r="B41" s="9" t="s">
        <v>9</v>
      </c>
      <c r="C41" s="31">
        <f>Indeks!H42</f>
        <v>98.774442818158732</v>
      </c>
      <c r="D41" s="27">
        <f t="shared" si="3"/>
        <v>-6.7668650259321297E-2</v>
      </c>
      <c r="E41" s="27">
        <f>(SUM(C39:C41)-SUM(C36:C38))/SUM(C36:C38)</f>
        <v>-7.0881528979902866E-2</v>
      </c>
      <c r="F41" s="27"/>
      <c r="G41" s="27"/>
      <c r="H41" s="31"/>
      <c r="I41" s="90"/>
    </row>
    <row r="42" spans="1:9" s="18" customFormat="1" x14ac:dyDescent="0.2">
      <c r="A42" s="10">
        <f t="shared" si="5"/>
        <v>2023</v>
      </c>
      <c r="B42" s="11" t="s">
        <v>10</v>
      </c>
      <c r="C42" s="13">
        <f>Indeks!H43</f>
        <v>100.22470893200854</v>
      </c>
      <c r="D42" s="34">
        <f t="shared" si="3"/>
        <v>1.4682604856801982E-2</v>
      </c>
      <c r="E42" s="34"/>
      <c r="F42" s="34"/>
      <c r="G42" s="34"/>
      <c r="H42" s="13"/>
      <c r="I42" s="90"/>
    </row>
    <row r="43" spans="1:9" s="18" customFormat="1" x14ac:dyDescent="0.2">
      <c r="A43" s="6">
        <f t="shared" si="5"/>
        <v>2023</v>
      </c>
      <c r="B43" t="s">
        <v>11</v>
      </c>
      <c r="C43" s="21">
        <f>Indeks!H44</f>
        <v>99.305255790740333</v>
      </c>
      <c r="D43" s="33">
        <f t="shared" si="3"/>
        <v>-9.1739168022124638E-3</v>
      </c>
      <c r="E43" s="33"/>
      <c r="F43" s="33"/>
      <c r="G43" s="33"/>
      <c r="H43" s="21"/>
      <c r="I43" s="90"/>
    </row>
    <row r="44" spans="1:9" s="18" customFormat="1" ht="13.5" thickBot="1" x14ac:dyDescent="0.25">
      <c r="A44" s="16">
        <f t="shared" si="5"/>
        <v>2023</v>
      </c>
      <c r="B44" s="17" t="s">
        <v>12</v>
      </c>
      <c r="C44" s="28">
        <f>Indeks!H45</f>
        <v>99.144318329869549</v>
      </c>
      <c r="D44" s="30">
        <f t="shared" si="3"/>
        <v>-1.6206338686636805E-3</v>
      </c>
      <c r="E44" s="30">
        <f>(SUM(C42:C44)-SUM(C39:C41))/SUM(C39:C41)</f>
        <v>-2.0577077171661479E-2</v>
      </c>
      <c r="F44" s="30">
        <f>(SUM(C39:C44)-SUM(C33:C38))/SUM(C33:C38)</f>
        <v>-4.6834412434094322E-2</v>
      </c>
      <c r="G44" s="30"/>
      <c r="H44" s="28"/>
      <c r="I44" s="90"/>
    </row>
    <row r="45" spans="1:9" s="18" customFormat="1" x14ac:dyDescent="0.2">
      <c r="A45" s="10">
        <f t="shared" si="5"/>
        <v>2023</v>
      </c>
      <c r="B45" s="12" t="s">
        <v>27</v>
      </c>
      <c r="C45" s="13">
        <f>Indeks!H46</f>
        <v>98.632209211888309</v>
      </c>
      <c r="D45" s="34">
        <f t="shared" si="3"/>
        <v>-5.1652896162679525E-3</v>
      </c>
      <c r="E45" s="34"/>
      <c r="F45" s="34"/>
      <c r="G45" s="34"/>
      <c r="H45" s="13"/>
      <c r="I45" s="90"/>
    </row>
    <row r="46" spans="1:9" s="18" customFormat="1" x14ac:dyDescent="0.2">
      <c r="A46" s="6">
        <f t="shared" si="5"/>
        <v>2023</v>
      </c>
      <c r="B46" t="s">
        <v>13</v>
      </c>
      <c r="C46" s="21">
        <f>Indeks!H47</f>
        <v>100</v>
      </c>
      <c r="D46" s="33">
        <f t="shared" si="3"/>
        <v>1.3867587464996462E-2</v>
      </c>
      <c r="E46" s="33"/>
      <c r="F46" s="33"/>
      <c r="G46" s="33"/>
      <c r="H46" s="21"/>
      <c r="I46" s="90"/>
    </row>
    <row r="47" spans="1:9" s="18" customFormat="1" x14ac:dyDescent="0.2">
      <c r="A47" s="8">
        <f t="shared" si="5"/>
        <v>2023</v>
      </c>
      <c r="B47" s="9" t="s">
        <v>14</v>
      </c>
      <c r="C47" s="31">
        <f>Indeks!H48</f>
        <v>98.915469153093667</v>
      </c>
      <c r="D47" s="27">
        <f t="shared" si="3"/>
        <v>-1.0845308469063326E-2</v>
      </c>
      <c r="E47" s="27">
        <f>(SUM(C45:C47)-SUM(C42:C44))/SUM(C42:C44)</f>
        <v>-3.7720177181707277E-3</v>
      </c>
      <c r="F47" s="27"/>
      <c r="G47" s="27"/>
      <c r="H47" s="31"/>
      <c r="I47" s="90"/>
    </row>
    <row r="48" spans="1:9" s="18" customFormat="1" x14ac:dyDescent="0.2">
      <c r="A48" s="10">
        <f t="shared" si="5"/>
        <v>2023</v>
      </c>
      <c r="B48" s="11" t="s">
        <v>15</v>
      </c>
      <c r="C48" s="13">
        <f>Indeks!H49</f>
        <v>101.56064998303231</v>
      </c>
      <c r="D48" s="34">
        <f t="shared" si="3"/>
        <v>2.6741831713345397E-2</v>
      </c>
      <c r="E48" s="34"/>
      <c r="F48" s="34"/>
      <c r="G48" s="34"/>
      <c r="H48" s="13"/>
      <c r="I48" s="90"/>
    </row>
    <row r="49" spans="1:9" s="18" customFormat="1" x14ac:dyDescent="0.2">
      <c r="A49" s="6">
        <f t="shared" si="5"/>
        <v>2023</v>
      </c>
      <c r="B49" t="s">
        <v>16</v>
      </c>
      <c r="C49" s="21">
        <f>Indeks!H50</f>
        <v>101.55324472037087</v>
      </c>
      <c r="D49" s="33">
        <f t="shared" si="3"/>
        <v>-7.2914683616865725E-5</v>
      </c>
      <c r="E49" s="33"/>
      <c r="F49" s="33"/>
      <c r="G49" s="33"/>
      <c r="H49" s="21"/>
      <c r="I49" s="90"/>
    </row>
    <row r="50" spans="1:9" s="18" customFormat="1" ht="13.5" thickBot="1" x14ac:dyDescent="0.25">
      <c r="A50" s="16">
        <f t="shared" si="5"/>
        <v>2023</v>
      </c>
      <c r="B50" s="17" t="s">
        <v>17</v>
      </c>
      <c r="C50" s="28">
        <f>Indeks!H51</f>
        <v>100.18903411012961</v>
      </c>
      <c r="D50" s="30">
        <f t="shared" si="3"/>
        <v>-1.3433451722765164E-2</v>
      </c>
      <c r="E50" s="30">
        <f>(SUM(C48:C50)-SUM(C45:C47))/SUM(C45:C47)</f>
        <v>1.9342279799243463E-2</v>
      </c>
      <c r="F50" s="30">
        <f>(SUM(C45:C50)-SUM(C39:C44))/SUM(C39:C44)</f>
        <v>-4.5937956053198493E-3</v>
      </c>
      <c r="G50" s="30">
        <f>(SUM(C39:C50)-SUM(C27:C38))/SUM(C27:C38)</f>
        <v>-7.8064800602349205E-3</v>
      </c>
      <c r="H50" s="28">
        <f>(C39+C40+C41+C42+C43+C44+C45+C46+C47+C48+C49+C50)/12</f>
        <v>100.37284478981549</v>
      </c>
      <c r="I50" s="90"/>
    </row>
    <row r="51" spans="1:9" s="18" customFormat="1" x14ac:dyDescent="0.2">
      <c r="A51" s="2">
        <v>2024</v>
      </c>
      <c r="B51" t="s">
        <v>7</v>
      </c>
      <c r="C51" s="32">
        <f>Indeks!H52</f>
        <v>101.47240669029937</v>
      </c>
      <c r="D51" s="36">
        <f t="shared" si="3"/>
        <v>1.2809511455705297E-2</v>
      </c>
      <c r="E51" s="36"/>
      <c r="F51" s="36"/>
      <c r="G51" s="36"/>
      <c r="H51" s="32"/>
      <c r="I51" s="90"/>
    </row>
    <row r="52" spans="1:9" s="18" customFormat="1" x14ac:dyDescent="0.2">
      <c r="A52" s="6">
        <f>A51</f>
        <v>2024</v>
      </c>
      <c r="B52" t="s">
        <v>8</v>
      </c>
      <c r="C52" s="21">
        <f>Indeks!H53</f>
        <v>100.42485442878647</v>
      </c>
      <c r="D52" s="33">
        <f t="shared" si="3"/>
        <v>-1.0323518438959383E-2</v>
      </c>
      <c r="E52" s="33"/>
      <c r="F52" s="33"/>
      <c r="G52" s="33"/>
      <c r="H52" s="21"/>
      <c r="I52" s="90"/>
    </row>
    <row r="53" spans="1:9" s="18" customFormat="1" x14ac:dyDescent="0.2">
      <c r="A53" s="8">
        <f t="shared" ref="A53:A62" si="6">A52</f>
        <v>2024</v>
      </c>
      <c r="B53" s="9" t="s">
        <v>9</v>
      </c>
      <c r="C53" s="31">
        <f>Indeks!H54</f>
        <v>100.81007938573522</v>
      </c>
      <c r="D53" s="27">
        <f t="shared" si="3"/>
        <v>3.8359523560167925E-3</v>
      </c>
      <c r="E53" s="27">
        <f>(SUM(C51:C53)-SUM(C48:C50))/SUM(C48:C50)</f>
        <v>-1.963674769121339E-3</v>
      </c>
      <c r="F53" s="27"/>
      <c r="G53" s="27"/>
      <c r="H53" s="31"/>
      <c r="I53" s="90"/>
    </row>
    <row r="54" spans="1:9" s="18" customFormat="1" x14ac:dyDescent="0.2">
      <c r="A54" s="10">
        <f t="shared" si="6"/>
        <v>2024</v>
      </c>
      <c r="B54" s="11" t="s">
        <v>10</v>
      </c>
      <c r="C54" s="13">
        <f>Indeks!H55</f>
        <v>100.78239630116663</v>
      </c>
      <c r="D54" s="34">
        <f t="shared" si="3"/>
        <v>-2.7460631652384933E-4</v>
      </c>
      <c r="E54" s="34"/>
      <c r="F54" s="34"/>
      <c r="G54" s="34"/>
      <c r="H54" s="13"/>
      <c r="I54" s="90"/>
    </row>
    <row r="55" spans="1:9" s="18" customFormat="1" x14ac:dyDescent="0.2">
      <c r="A55" s="6">
        <f t="shared" si="6"/>
        <v>2024</v>
      </c>
      <c r="B55" t="s">
        <v>11</v>
      </c>
      <c r="C55" s="21">
        <f>Indeks!H56</f>
        <v>100.98710869332378</v>
      </c>
      <c r="D55" s="33">
        <f t="shared" si="3"/>
        <v>2.0312316403492642E-3</v>
      </c>
      <c r="E55" s="33"/>
      <c r="F55" s="33"/>
      <c r="G55" s="33"/>
      <c r="H55" s="21"/>
      <c r="I55" s="90"/>
    </row>
    <row r="56" spans="1:9" s="18" customFormat="1" ht="13.5" thickBot="1" x14ac:dyDescent="0.25">
      <c r="A56" s="16">
        <f t="shared" si="6"/>
        <v>2024</v>
      </c>
      <c r="B56" s="17" t="s">
        <v>12</v>
      </c>
      <c r="C56" s="28">
        <f>Indeks!H57</f>
        <v>100.9963312111679</v>
      </c>
      <c r="D56" s="30">
        <f t="shared" si="3"/>
        <v>9.1323714120079889E-5</v>
      </c>
      <c r="E56" s="30">
        <f>(SUM(C54:C56)-SUM(C51:C53))/SUM(C51:C53)</f>
        <v>1.9324176526302466E-4</v>
      </c>
      <c r="F56" s="30">
        <f>(SUM(C51:C56)-SUM(C45:C50))/SUM(C45:C50)</f>
        <v>7.6933758187766824E-3</v>
      </c>
      <c r="G56" s="30"/>
      <c r="H56" s="28"/>
      <c r="I56" s="90"/>
    </row>
    <row r="57" spans="1:9" s="18" customFormat="1" x14ac:dyDescent="0.2">
      <c r="A57" s="10">
        <f t="shared" si="6"/>
        <v>2024</v>
      </c>
      <c r="B57" s="12" t="s">
        <v>27</v>
      </c>
      <c r="C57" s="13">
        <f>Indeks!H58</f>
        <v>101.43146502175887</v>
      </c>
      <c r="D57" s="34">
        <f t="shared" si="3"/>
        <v>4.3084120519305867E-3</v>
      </c>
      <c r="E57" s="34"/>
      <c r="F57" s="34"/>
      <c r="G57" s="34"/>
      <c r="H57" s="13"/>
      <c r="I57" s="90"/>
    </row>
    <row r="58" spans="1:9" s="18" customFormat="1" x14ac:dyDescent="0.2">
      <c r="A58" s="6">
        <f t="shared" si="6"/>
        <v>2024</v>
      </c>
      <c r="B58" t="s">
        <v>13</v>
      </c>
      <c r="C58" s="21">
        <f>Indeks!H59</f>
        <v>101.72573972037218</v>
      </c>
      <c r="D58" s="33">
        <f t="shared" si="3"/>
        <v>2.9012170784497703E-3</v>
      </c>
      <c r="E58" s="33"/>
      <c r="F58" s="33"/>
      <c r="G58" s="33"/>
      <c r="H58" s="21"/>
      <c r="I58" s="90"/>
    </row>
    <row r="59" spans="1:9" s="18" customFormat="1" x14ac:dyDescent="0.2">
      <c r="A59" s="8">
        <f t="shared" si="6"/>
        <v>2024</v>
      </c>
      <c r="B59" s="9" t="s">
        <v>14</v>
      </c>
      <c r="C59" s="31">
        <f>Indeks!H60</f>
        <v>101.53335898359153</v>
      </c>
      <c r="D59" s="27">
        <f t="shared" si="3"/>
        <v>-1.8911706841304166E-3</v>
      </c>
      <c r="E59" s="27">
        <f>(SUM(C57:C59)-SUM(C54:C56))/SUM(C54:C56)</f>
        <v>6.3571489577077733E-3</v>
      </c>
      <c r="F59" s="27"/>
      <c r="G59" s="27"/>
      <c r="H59" s="31"/>
      <c r="I59" s="90"/>
    </row>
    <row r="60" spans="1:9" s="18" customFormat="1" x14ac:dyDescent="0.2">
      <c r="A60" s="10">
        <f t="shared" si="6"/>
        <v>2024</v>
      </c>
      <c r="B60" s="11" t="s">
        <v>15</v>
      </c>
      <c r="C60" s="13">
        <f>Indeks!H61</f>
        <v>104.45173214802645</v>
      </c>
      <c r="D60" s="34">
        <f t="shared" si="3"/>
        <v>2.8742998297796429E-2</v>
      </c>
      <c r="E60" s="34"/>
      <c r="F60" s="34"/>
      <c r="G60" s="34"/>
      <c r="H60" s="13"/>
      <c r="I60" s="90"/>
    </row>
    <row r="61" spans="1:9" s="18" customFormat="1" x14ac:dyDescent="0.2">
      <c r="A61" s="6">
        <f t="shared" si="6"/>
        <v>2024</v>
      </c>
      <c r="B61" t="s">
        <v>16</v>
      </c>
      <c r="C61" s="21">
        <f>Indeks!H62</f>
        <v>104.16057842091546</v>
      </c>
      <c r="D61" s="33">
        <f t="shared" si="3"/>
        <v>-2.7874475714618021E-3</v>
      </c>
      <c r="E61" s="33"/>
      <c r="F61" s="33"/>
      <c r="G61" s="33"/>
      <c r="H61" s="21"/>
      <c r="I61" s="90"/>
    </row>
    <row r="62" spans="1:9" s="18" customFormat="1" ht="13.5" thickBot="1" x14ac:dyDescent="0.25">
      <c r="A62" s="16">
        <f t="shared" si="6"/>
        <v>2024</v>
      </c>
      <c r="B62" s="17" t="s">
        <v>17</v>
      </c>
      <c r="C62" s="28">
        <f>Indeks!H63</f>
        <v>104.51549214189967</v>
      </c>
      <c r="D62" s="30">
        <f t="shared" si="3"/>
        <v>3.4073708725963414E-3</v>
      </c>
      <c r="E62" s="30">
        <f>(SUM(C60:C62)-SUM(C57:C59))/SUM(C57:C59)</f>
        <v>2.7691172584898487E-2</v>
      </c>
      <c r="F62" s="30">
        <f>(SUM(C57:C62)-SUM(C51:C56))/SUM(C51:C56)</f>
        <v>2.0389325573687823E-2</v>
      </c>
      <c r="G62" s="30">
        <f>(SUM(C51:C62)-SUM(C39:C50))/SUM(C39:C50)</f>
        <v>1.5622922139832511E-2</v>
      </c>
      <c r="H62" s="28">
        <f>(C51+C52+C53+C54+C55+C56+C57+C58+C59+C60+C61+C62)/12</f>
        <v>101.94096192892027</v>
      </c>
      <c r="I62" s="90"/>
    </row>
    <row r="63" spans="1:9" s="18" customFormat="1" x14ac:dyDescent="0.2">
      <c r="A63" s="2">
        <v>2025</v>
      </c>
      <c r="B63" t="s">
        <v>7</v>
      </c>
      <c r="C63" s="32">
        <f>Indeks!H64</f>
        <v>104.82509771957737</v>
      </c>
      <c r="D63" s="36">
        <f t="shared" ref="D63:D74" si="7">(C63-C62)/C62</f>
        <v>2.9622936402323228E-3</v>
      </c>
      <c r="E63" s="36"/>
      <c r="F63" s="36"/>
      <c r="G63" s="36"/>
      <c r="H63" s="32"/>
      <c r="I63" s="90"/>
    </row>
    <row r="64" spans="1:9" x14ac:dyDescent="0.2">
      <c r="A64" s="6">
        <f>A63</f>
        <v>2025</v>
      </c>
      <c r="B64" t="s">
        <v>8</v>
      </c>
      <c r="C64" s="76">
        <f>Indeks!H65</f>
        <v>104.8369930953743</v>
      </c>
      <c r="D64" s="75">
        <f t="shared" si="7"/>
        <v>1.1347831822439136E-4</v>
      </c>
      <c r="E64" s="75"/>
      <c r="F64" s="75"/>
      <c r="G64" s="75"/>
      <c r="H64" s="75"/>
      <c r="I64" s="90"/>
    </row>
    <row r="65" spans="1:9" x14ac:dyDescent="0.2">
      <c r="A65" s="8">
        <f t="shared" ref="A65:A74" si="8">A64</f>
        <v>2025</v>
      </c>
      <c r="B65" s="9" t="s">
        <v>9</v>
      </c>
      <c r="C65" s="71">
        <f>Indeks!H66</f>
        <v>104.84889984398282</v>
      </c>
      <c r="D65" s="72">
        <f t="shared" si="7"/>
        <v>1.1357392325905628E-4</v>
      </c>
      <c r="E65" s="72">
        <f>(SUM(C63:C65)-SUM(C60:C62))/SUM(C60:C62)</f>
        <v>4.4173271620028872E-3</v>
      </c>
      <c r="F65" s="72"/>
      <c r="G65" s="72"/>
      <c r="H65" s="72"/>
      <c r="I65" s="90"/>
    </row>
    <row r="66" spans="1:9" x14ac:dyDescent="0.2">
      <c r="A66" s="10">
        <f t="shared" si="8"/>
        <v>2025</v>
      </c>
      <c r="B66" s="11" t="s">
        <v>10</v>
      </c>
      <c r="C66" s="73">
        <f>Indeks!H67</f>
        <v>105.77918453771926</v>
      </c>
      <c r="D66" s="74">
        <f t="shared" si="7"/>
        <v>8.8726223653345041E-3</v>
      </c>
      <c r="E66" s="74"/>
      <c r="F66" s="74"/>
      <c r="G66" s="74"/>
      <c r="H66" s="75"/>
      <c r="I66" s="90"/>
    </row>
    <row r="67" spans="1:9" x14ac:dyDescent="0.2">
      <c r="A67" s="6">
        <f t="shared" si="8"/>
        <v>2025</v>
      </c>
      <c r="B67" t="s">
        <v>11</v>
      </c>
      <c r="C67" s="76">
        <f>Indeks!H68</f>
        <v>105.79111406570121</v>
      </c>
      <c r="D67" s="75">
        <f t="shared" si="7"/>
        <v>1.1277765123718032E-4</v>
      </c>
      <c r="E67" s="75"/>
      <c r="F67" s="75"/>
      <c r="G67" s="75"/>
      <c r="H67" s="75"/>
      <c r="I67" s="90"/>
    </row>
    <row r="68" spans="1:9" x14ac:dyDescent="0.2">
      <c r="A68" s="8">
        <f t="shared" si="8"/>
        <v>2025</v>
      </c>
      <c r="B68" s="9" t="s">
        <v>12</v>
      </c>
      <c r="C68" s="71">
        <f>Indeks!H69</f>
        <v>105.80305500026731</v>
      </c>
      <c r="D68" s="72">
        <f t="shared" si="7"/>
        <v>1.1287275563316662E-4</v>
      </c>
      <c r="E68" s="72">
        <f>(SUM(C66:C68)-SUM(C63:C65))/SUM(C63:C65)</f>
        <v>9.1009949724056155E-3</v>
      </c>
      <c r="F68" s="72">
        <f>(SUM(C63:C68)-SUM(C57:C62))/SUM(C57:C62)</f>
        <v>2.2767173315334486E-2</v>
      </c>
      <c r="G68" s="72"/>
      <c r="H68" s="72"/>
      <c r="I68" s="90"/>
    </row>
    <row r="69" spans="1:9" x14ac:dyDescent="0.2">
      <c r="A69" s="10">
        <f t="shared" si="8"/>
        <v>2025</v>
      </c>
      <c r="B69" s="12" t="s">
        <v>27</v>
      </c>
      <c r="C69" s="73">
        <f>Indeks!H70</f>
        <v>106.74433270631506</v>
      </c>
      <c r="D69" s="74">
        <f t="shared" si="7"/>
        <v>8.8965078186577749E-3</v>
      </c>
      <c r="E69" s="74"/>
      <c r="F69" s="74"/>
      <c r="G69" s="74"/>
      <c r="H69" s="75"/>
      <c r="I69" s="90"/>
    </row>
    <row r="70" spans="1:9" x14ac:dyDescent="0.2">
      <c r="A70" s="6">
        <f t="shared" si="8"/>
        <v>2025</v>
      </c>
      <c r="B70" t="s">
        <v>13</v>
      </c>
      <c r="C70" s="76">
        <f>Indeks!H71</f>
        <v>106.75629648790007</v>
      </c>
      <c r="D70" s="75">
        <f t="shared" si="7"/>
        <v>1.1207884560884031E-4</v>
      </c>
      <c r="E70" s="75"/>
      <c r="F70" s="75"/>
      <c r="G70" s="75"/>
      <c r="H70" s="75"/>
      <c r="I70" s="90"/>
    </row>
    <row r="71" spans="1:9" x14ac:dyDescent="0.2">
      <c r="A71" s="8">
        <f t="shared" si="8"/>
        <v>2025</v>
      </c>
      <c r="B71" s="9" t="s">
        <v>14</v>
      </c>
      <c r="C71" s="71">
        <f>Indeks!H72</f>
        <v>106.76827170994223</v>
      </c>
      <c r="D71" s="72">
        <f t="shared" si="7"/>
        <v>1.1217344958674609E-4</v>
      </c>
      <c r="E71" s="72">
        <f>(SUM(C69:C71)-SUM(C66:C68))/SUM(C66:C68)</f>
        <v>9.1234732456000715E-3</v>
      </c>
      <c r="F71" s="72"/>
      <c r="G71" s="72"/>
      <c r="H71" s="72"/>
      <c r="I71" s="90"/>
    </row>
    <row r="72" spans="1:9" x14ac:dyDescent="0.2">
      <c r="A72" s="10">
        <f t="shared" si="8"/>
        <v>2025</v>
      </c>
      <c r="B72" s="11" t="s">
        <v>15</v>
      </c>
      <c r="C72" s="73">
        <f>Indeks!H73</f>
        <v>107.72067330028932</v>
      </c>
      <c r="D72" s="75">
        <f t="shared" si="7"/>
        <v>8.9202679325416732E-3</v>
      </c>
      <c r="E72" s="74"/>
      <c r="F72" s="74"/>
      <c r="G72" s="74"/>
      <c r="H72" s="75"/>
      <c r="I72" s="90"/>
    </row>
    <row r="73" spans="1:9" x14ac:dyDescent="0.2">
      <c r="A73" s="6">
        <f t="shared" si="8"/>
        <v>2025</v>
      </c>
      <c r="B73" t="s">
        <v>16</v>
      </c>
      <c r="C73" s="76">
        <f>Indeks!H74</f>
        <v>107.7326714371971</v>
      </c>
      <c r="D73" s="75">
        <f t="shared" si="7"/>
        <v>1.1138193384969782E-4</v>
      </c>
      <c r="E73" s="75"/>
      <c r="F73" s="75"/>
      <c r="G73" s="75"/>
      <c r="H73" s="75"/>
      <c r="I73" s="90"/>
    </row>
    <row r="74" spans="1:9" ht="13.5" thickBot="1" x14ac:dyDescent="0.25">
      <c r="A74" s="16">
        <f t="shared" si="8"/>
        <v>2025</v>
      </c>
      <c r="B74" s="17" t="s">
        <v>17</v>
      </c>
      <c r="C74" s="88">
        <f>Indeks!H75</f>
        <v>107.74468104853575</v>
      </c>
      <c r="D74" s="89">
        <f t="shared" si="7"/>
        <v>1.1147603766287564E-4</v>
      </c>
      <c r="E74" s="89">
        <f>(SUM(C72:C74)-SUM(C69:C71))/SUM(C69:C71)</f>
        <v>9.1458298748194194E-3</v>
      </c>
      <c r="F74" s="89">
        <f>(SUM(C69:C74)-SUM(C63:C68))/SUM(C63:C68)</f>
        <v>1.8330225353301817E-2</v>
      </c>
      <c r="G74" s="89">
        <f>(SUM(C63:C74)-SUM(C51:C62))/SUM(C51:C62)</f>
        <v>4.2557089597651823E-2</v>
      </c>
      <c r="H74" s="88">
        <f>(C63+C64+C65+C66+C67+C68+C69+C70+C71+C72+C73+C74)/12</f>
        <v>106.27927257940014</v>
      </c>
      <c r="I74" s="90"/>
    </row>
    <row r="75" spans="1:9" x14ac:dyDescent="0.2">
      <c r="A75" s="2">
        <v>2026</v>
      </c>
      <c r="B75" s="82" t="s">
        <v>7</v>
      </c>
      <c r="C75" s="76">
        <f>Indeks!H76</f>
        <v>108.595997408961</v>
      </c>
      <c r="D75" s="75">
        <f t="shared" ref="D75:D86" si="9">(C75-C74)/C74</f>
        <v>7.9012379278541982E-3</v>
      </c>
      <c r="E75" s="75"/>
      <c r="F75" s="75"/>
      <c r="G75" s="75"/>
      <c r="H75" s="75"/>
      <c r="I75" s="90"/>
    </row>
    <row r="76" spans="1:9" x14ac:dyDescent="0.2">
      <c r="A76" s="79">
        <f>A75</f>
        <v>2026</v>
      </c>
      <c r="B76" s="82" t="s">
        <v>8</v>
      </c>
      <c r="C76" s="76">
        <f>Indeks!H77</f>
        <v>108.6086177730292</v>
      </c>
      <c r="D76" s="75">
        <f t="shared" si="9"/>
        <v>1.162138970985361E-4</v>
      </c>
      <c r="E76" s="75"/>
      <c r="F76" s="75"/>
      <c r="G76" s="75"/>
      <c r="H76" s="75"/>
      <c r="I76" s="90"/>
    </row>
    <row r="77" spans="1:9" x14ac:dyDescent="0.2">
      <c r="A77" s="80">
        <f t="shared" ref="A77:A86" si="10">A76</f>
        <v>2026</v>
      </c>
      <c r="B77" s="83" t="s">
        <v>9</v>
      </c>
      <c r="C77" s="71">
        <f>Indeks!H78</f>
        <v>108.62124928602822</v>
      </c>
      <c r="D77" s="72">
        <f t="shared" si="9"/>
        <v>1.1630304535703752E-4</v>
      </c>
      <c r="E77" s="72">
        <f>(SUM(C75:C77)-SUM(C72:C74))/SUM(C72:C74)</f>
        <v>8.130738656603036E-3</v>
      </c>
      <c r="F77" s="72"/>
      <c r="G77" s="72"/>
      <c r="H77" s="72"/>
      <c r="I77" s="90"/>
    </row>
    <row r="78" spans="1:9" x14ac:dyDescent="0.2">
      <c r="A78" s="81">
        <f t="shared" si="10"/>
        <v>2026</v>
      </c>
      <c r="B78" s="84" t="s">
        <v>10</v>
      </c>
      <c r="C78" s="73">
        <f>Indeks!H79</f>
        <v>109.48141965178085</v>
      </c>
      <c r="D78" s="74">
        <f t="shared" si="9"/>
        <v>7.9189879642019498E-3</v>
      </c>
      <c r="E78" s="74"/>
      <c r="F78" s="74"/>
      <c r="G78" s="74"/>
      <c r="H78" s="75"/>
      <c r="I78" s="90"/>
    </row>
    <row r="79" spans="1:9" x14ac:dyDescent="0.2">
      <c r="A79" s="79">
        <f t="shared" si="10"/>
        <v>2026</v>
      </c>
      <c r="B79" s="82" t="s">
        <v>11</v>
      </c>
      <c r="C79" s="76">
        <f>Indeks!H80</f>
        <v>109.49407349460672</v>
      </c>
      <c r="D79" s="75">
        <f t="shared" si="9"/>
        <v>1.1557982044914008E-4</v>
      </c>
      <c r="E79" s="75"/>
      <c r="F79" s="75"/>
      <c r="G79" s="75"/>
      <c r="H79" s="75"/>
      <c r="I79" s="90"/>
    </row>
    <row r="80" spans="1:9" x14ac:dyDescent="0.2">
      <c r="A80" s="80">
        <f t="shared" si="10"/>
        <v>2026</v>
      </c>
      <c r="B80" s="83" t="s">
        <v>12</v>
      </c>
      <c r="C80" s="71">
        <f>Indeks!H81</f>
        <v>109.50673851834924</v>
      </c>
      <c r="D80" s="72">
        <f t="shared" si="9"/>
        <v>1.1566857765263171E-4</v>
      </c>
      <c r="E80" s="72">
        <f>(SUM(C78:C80)-SUM(C75:C77))/SUM(C75:C77)</f>
        <v>8.1527204755690707E-3</v>
      </c>
      <c r="F80" s="72">
        <f>(SUM(C75:C80)-SUM(C69:C74))/SUM(C69:C74)</f>
        <v>1.6848060083429286E-2</v>
      </c>
      <c r="G80" s="72"/>
      <c r="H80" s="72"/>
      <c r="I80" s="90"/>
    </row>
    <row r="81" spans="1:9" x14ac:dyDescent="0.2">
      <c r="A81" s="81">
        <f t="shared" si="10"/>
        <v>2026</v>
      </c>
      <c r="B81" s="85" t="s">
        <v>27</v>
      </c>
      <c r="C81" s="73">
        <f>Indeks!H82</f>
        <v>110.37585574989248</v>
      </c>
      <c r="D81" s="74">
        <f t="shared" si="9"/>
        <v>7.9366552533898255E-3</v>
      </c>
      <c r="E81" s="74"/>
      <c r="F81" s="74"/>
      <c r="G81" s="74"/>
      <c r="H81" s="75"/>
      <c r="I81" s="90"/>
    </row>
    <row r="82" spans="1:9" x14ac:dyDescent="0.2">
      <c r="A82" s="79">
        <f t="shared" si="10"/>
        <v>2026</v>
      </c>
      <c r="B82" s="82" t="s">
        <v>13</v>
      </c>
      <c r="C82" s="76">
        <f>Indeks!H83</f>
        <v>110.38854316752631</v>
      </c>
      <c r="D82" s="75">
        <f t="shared" si="9"/>
        <v>1.1494739993297851E-4</v>
      </c>
      <c r="E82" s="75"/>
      <c r="F82" s="75"/>
      <c r="G82" s="75"/>
      <c r="H82" s="75"/>
      <c r="I82" s="90"/>
    </row>
    <row r="83" spans="1:9" x14ac:dyDescent="0.2">
      <c r="A83" s="80">
        <f t="shared" si="10"/>
        <v>2026</v>
      </c>
      <c r="B83" s="83" t="s">
        <v>14</v>
      </c>
      <c r="C83" s="71">
        <f>Indeks!H84</f>
        <v>110.40124179815545</v>
      </c>
      <c r="D83" s="72">
        <f t="shared" si="9"/>
        <v>1.1503576607469265E-4</v>
      </c>
      <c r="E83" s="72">
        <f>(SUM(C81:C83)-SUM(C78:C80))/SUM(C78:C80)</f>
        <v>8.1691147714079218E-3</v>
      </c>
      <c r="F83" s="72"/>
      <c r="G83" s="72"/>
      <c r="H83" s="72"/>
      <c r="I83" s="90"/>
    </row>
    <row r="84" spans="1:9" x14ac:dyDescent="0.2">
      <c r="A84" s="81">
        <f t="shared" si="10"/>
        <v>2026</v>
      </c>
      <c r="B84" s="84" t="s">
        <v>15</v>
      </c>
      <c r="C84" s="73">
        <f>Indeks!H85</f>
        <v>111.27939973182144</v>
      </c>
      <c r="D84" s="75">
        <f t="shared" si="9"/>
        <v>7.9542396386401946E-3</v>
      </c>
      <c r="E84" s="74"/>
      <c r="F84" s="74"/>
      <c r="G84" s="74"/>
      <c r="H84" s="75"/>
      <c r="I84" s="90"/>
    </row>
    <row r="85" spans="1:9" x14ac:dyDescent="0.2">
      <c r="A85" s="79">
        <f t="shared" si="10"/>
        <v>2026</v>
      </c>
      <c r="B85" s="82" t="s">
        <v>16</v>
      </c>
      <c r="C85" s="76">
        <f>Indeks!H86</f>
        <v>111.29212082059227</v>
      </c>
      <c r="D85" s="75">
        <f t="shared" si="9"/>
        <v>1.1431665520742233E-4</v>
      </c>
      <c r="E85" s="75"/>
      <c r="F85" s="75"/>
      <c r="G85" s="75"/>
      <c r="H85" s="75"/>
      <c r="I85" s="90"/>
    </row>
    <row r="86" spans="1:9" ht="13.5" thickBot="1" x14ac:dyDescent="0.25">
      <c r="A86" s="86">
        <f t="shared" si="10"/>
        <v>2026</v>
      </c>
      <c r="B86" s="87" t="s">
        <v>17</v>
      </c>
      <c r="C86" s="88">
        <f>Indeks!H87</f>
        <v>111.30485315453015</v>
      </c>
      <c r="D86" s="89">
        <f t="shared" si="9"/>
        <v>1.1440463030083936E-4</v>
      </c>
      <c r="E86" s="89">
        <f>(SUM(C84:C86)-SUM(C81:C83))/SUM(C81:C83)</f>
        <v>8.185429459144241E-3</v>
      </c>
      <c r="F86" s="89">
        <f>(SUM(C81:C86)-SUM(C75:C80))/SUM(C75:C80)</f>
        <v>1.6404990788292217E-2</v>
      </c>
      <c r="G86" s="89">
        <f>(SUM(C75:C86)-SUM(C63:C74))/SUM(C63:C74)</f>
        <v>3.4499388995473057E-2</v>
      </c>
      <c r="H86" s="88">
        <f>(C75+C76+C77+C78+C79+C80+C81+C82+C83+C84+C85+C86)/12</f>
        <v>109.94584254627279</v>
      </c>
      <c r="I86" s="90"/>
    </row>
    <row r="87" spans="1:9" x14ac:dyDescent="0.2">
      <c r="I87" s="90"/>
    </row>
    <row r="88" spans="1:9" x14ac:dyDescent="0.2">
      <c r="I88" s="90"/>
    </row>
  </sheetData>
  <pageMargins left="0.7" right="0.7" top="0.75" bottom="0.75" header="0.3" footer="0.3"/>
  <pageSetup paperSize="9" fitToHeight="0" orientation="portrait" r:id="rId1"/>
  <ignoredErrors>
    <ignoredError sqref="A75 A63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G196"/>
  <sheetViews>
    <sheetView zoomScaleNormal="100" workbookViewId="0">
      <selection activeCell="O61" sqref="O61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17" max="17" width="9" customWidth="1"/>
  </cols>
  <sheetData>
    <row r="1" spans="1:7" ht="15.75" x14ac:dyDescent="0.25">
      <c r="A1" s="22" t="s">
        <v>29</v>
      </c>
    </row>
    <row r="2" spans="1:7" x14ac:dyDescent="0.2">
      <c r="A2" s="4" t="s">
        <v>26</v>
      </c>
      <c r="B2" s="4" t="s">
        <v>64</v>
      </c>
    </row>
    <row r="3" spans="1:7" x14ac:dyDescent="0.2">
      <c r="A3" s="4"/>
      <c r="B3" s="4" t="s">
        <v>63</v>
      </c>
    </row>
    <row r="4" spans="1:7" x14ac:dyDescent="0.2">
      <c r="A4" s="4"/>
      <c r="B4" s="4" t="s">
        <v>62</v>
      </c>
    </row>
    <row r="5" spans="1:7" x14ac:dyDescent="0.2">
      <c r="A5" s="4"/>
      <c r="B5" s="4"/>
    </row>
    <row r="6" spans="1:7" x14ac:dyDescent="0.2">
      <c r="A6" s="2" t="s">
        <v>21</v>
      </c>
      <c r="B6" s="2" t="s">
        <v>58</v>
      </c>
      <c r="C6" s="2" t="s">
        <v>22</v>
      </c>
      <c r="D6" s="2" t="s">
        <v>34</v>
      </c>
      <c r="E6" s="2" t="s">
        <v>25</v>
      </c>
    </row>
    <row r="7" spans="1:7" ht="38.25" x14ac:dyDescent="0.2">
      <c r="A7" s="54" t="s">
        <v>69</v>
      </c>
      <c r="B7" s="44" t="s">
        <v>68</v>
      </c>
      <c r="C7" t="s">
        <v>23</v>
      </c>
      <c r="D7" s="5" t="s">
        <v>35</v>
      </c>
      <c r="E7" s="23">
        <f>Indeks!C2</f>
        <v>0.71899999999999997</v>
      </c>
    </row>
    <row r="8" spans="1:7" ht="39.75" customHeight="1" x14ac:dyDescent="0.2">
      <c r="A8" s="54" t="s">
        <v>57</v>
      </c>
      <c r="B8" s="44" t="s">
        <v>65</v>
      </c>
      <c r="C8" t="s">
        <v>24</v>
      </c>
      <c r="D8" s="5" t="s">
        <v>36</v>
      </c>
      <c r="E8" s="23">
        <f>Indeks!D2</f>
        <v>4.7E-2</v>
      </c>
    </row>
    <row r="9" spans="1:7" ht="26.25" customHeight="1" x14ac:dyDescent="0.2">
      <c r="A9" s="35" t="s">
        <v>4</v>
      </c>
      <c r="B9" s="44" t="s">
        <v>60</v>
      </c>
      <c r="C9" t="s">
        <v>24</v>
      </c>
      <c r="D9" s="5" t="s">
        <v>36</v>
      </c>
      <c r="E9" s="23">
        <f>Indeks!E2</f>
        <v>0.113</v>
      </c>
    </row>
    <row r="10" spans="1:7" ht="38.25" x14ac:dyDescent="0.2">
      <c r="A10" s="35" t="s">
        <v>5</v>
      </c>
      <c r="B10" s="44" t="s">
        <v>67</v>
      </c>
      <c r="C10" t="s">
        <v>24</v>
      </c>
      <c r="D10" s="5" t="s">
        <v>36</v>
      </c>
      <c r="E10" s="23">
        <f>Indeks!F2</f>
        <v>9.6000000000000002E-2</v>
      </c>
    </row>
    <row r="11" spans="1:7" ht="51" x14ac:dyDescent="0.2">
      <c r="A11" s="35" t="s">
        <v>6</v>
      </c>
      <c r="B11" s="44" t="s">
        <v>59</v>
      </c>
      <c r="C11" t="s">
        <v>24</v>
      </c>
      <c r="D11" s="5" t="s">
        <v>36</v>
      </c>
      <c r="E11" s="23">
        <f>Indeks!G2</f>
        <v>2.5000000000000001E-2</v>
      </c>
    </row>
    <row r="12" spans="1:7" x14ac:dyDescent="0.2">
      <c r="A12" s="54" t="s">
        <v>66</v>
      </c>
      <c r="B12" s="44"/>
      <c r="D12" s="5"/>
      <c r="E12" s="23"/>
    </row>
    <row r="13" spans="1:7" ht="16.5" customHeight="1" x14ac:dyDescent="0.2">
      <c r="A13" s="58">
        <v>1</v>
      </c>
      <c r="B13" s="91" t="s">
        <v>70</v>
      </c>
      <c r="C13" s="91"/>
      <c r="D13" s="91"/>
      <c r="E13" s="91"/>
      <c r="G13" s="56"/>
    </row>
    <row r="14" spans="1:7" ht="25.5" customHeight="1" x14ac:dyDescent="0.2">
      <c r="A14" s="58">
        <v>2</v>
      </c>
      <c r="B14" s="91" t="s">
        <v>71</v>
      </c>
      <c r="C14" s="91"/>
      <c r="D14" s="91"/>
      <c r="E14" s="91"/>
      <c r="G14" s="56"/>
    </row>
    <row r="27" ht="12" customHeight="1" x14ac:dyDescent="0.2"/>
    <row r="62" spans="4:4" x14ac:dyDescent="0.2">
      <c r="D62" s="7"/>
    </row>
    <row r="128" spans="6:6" x14ac:dyDescent="0.2">
      <c r="F128" s="7"/>
    </row>
    <row r="196" spans="4:4" x14ac:dyDescent="0.2">
      <c r="D196" s="55"/>
    </row>
  </sheetData>
  <mergeCells count="2">
    <mergeCell ref="B13:E13"/>
    <mergeCell ref="B14:E14"/>
  </mergeCells>
  <phoneticPr fontId="5" type="noConversion"/>
  <pageMargins left="0.35433070866141736" right="0.35433070866141736" top="0.98425196850393704" bottom="0.98425196850393704" header="0" footer="0"/>
  <pageSetup paperSize="9" scale="85" fitToWidth="0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47</v>
      </c>
    </row>
    <row r="3" spans="1:11" x14ac:dyDescent="0.2">
      <c r="A3" s="46"/>
      <c r="B3" s="46" t="s">
        <v>2</v>
      </c>
      <c r="C3" s="46" t="s">
        <v>38</v>
      </c>
      <c r="D3" s="46" t="s">
        <v>39</v>
      </c>
      <c r="E3" s="46" t="s">
        <v>40</v>
      </c>
      <c r="F3" s="46" t="s">
        <v>42</v>
      </c>
      <c r="G3" s="46" t="s">
        <v>43</v>
      </c>
      <c r="H3" s="46" t="s">
        <v>49</v>
      </c>
      <c r="I3" s="52" t="s">
        <v>52</v>
      </c>
      <c r="J3" s="52" t="s">
        <v>51</v>
      </c>
      <c r="K3" s="52" t="s">
        <v>53</v>
      </c>
    </row>
    <row r="4" spans="1:11" x14ac:dyDescent="0.2">
      <c r="A4" s="46"/>
      <c r="B4" s="46" t="s">
        <v>41</v>
      </c>
      <c r="C4" s="46" t="s">
        <v>40</v>
      </c>
      <c r="D4" s="46" t="s">
        <v>42</v>
      </c>
      <c r="E4" s="46" t="s">
        <v>43</v>
      </c>
      <c r="F4" s="46" t="s">
        <v>49</v>
      </c>
      <c r="G4" s="46" t="s">
        <v>50</v>
      </c>
      <c r="H4" s="46" t="s">
        <v>51</v>
      </c>
      <c r="I4" s="52" t="s">
        <v>53</v>
      </c>
      <c r="J4" s="52" t="s">
        <v>54</v>
      </c>
      <c r="K4" s="53" t="s">
        <v>55</v>
      </c>
    </row>
    <row r="5" spans="1:11" x14ac:dyDescent="0.2">
      <c r="A5" s="46" t="s">
        <v>46</v>
      </c>
      <c r="B5" s="46" t="s">
        <v>44</v>
      </c>
      <c r="C5" s="47">
        <v>99.1</v>
      </c>
      <c r="D5" s="48"/>
      <c r="E5" s="48"/>
      <c r="F5" s="48"/>
      <c r="G5" s="48"/>
      <c r="H5" s="48"/>
      <c r="I5" s="48"/>
      <c r="J5" s="48"/>
      <c r="K5" s="48"/>
    </row>
    <row r="6" spans="1:11" x14ac:dyDescent="0.2">
      <c r="A6" s="51" t="s">
        <v>47</v>
      </c>
      <c r="B6" s="46" t="s">
        <v>45</v>
      </c>
      <c r="C6" s="49">
        <v>100.2</v>
      </c>
      <c r="D6" s="49">
        <v>100</v>
      </c>
      <c r="E6" s="49">
        <v>100.2</v>
      </c>
      <c r="F6" s="49">
        <v>99.9</v>
      </c>
      <c r="G6" s="49">
        <v>99.8</v>
      </c>
      <c r="H6" s="49">
        <v>100</v>
      </c>
      <c r="I6" s="49">
        <v>100.1</v>
      </c>
      <c r="J6" s="49">
        <v>100</v>
      </c>
      <c r="K6" s="49">
        <v>100</v>
      </c>
    </row>
    <row r="7" spans="1:11" x14ac:dyDescent="0.2">
      <c r="A7" s="46" t="s">
        <v>48</v>
      </c>
      <c r="B7" s="46" t="s">
        <v>44</v>
      </c>
      <c r="C7" s="48">
        <f>+C5/C6</f>
        <v>0.98902195608782428</v>
      </c>
      <c r="D7" s="50">
        <f t="shared" ref="D7:J7" si="0">+$C7*D6</f>
        <v>98.902195608782435</v>
      </c>
      <c r="E7" s="50">
        <f t="shared" si="0"/>
        <v>99.1</v>
      </c>
      <c r="F7" s="50">
        <f t="shared" si="0"/>
        <v>98.803293413173648</v>
      </c>
      <c r="G7" s="50">
        <f t="shared" si="0"/>
        <v>98.704391217564861</v>
      </c>
      <c r="H7" s="50">
        <f t="shared" si="0"/>
        <v>98.902195608782435</v>
      </c>
      <c r="I7" s="50">
        <f t="shared" si="0"/>
        <v>99.001097804391208</v>
      </c>
      <c r="J7" s="50">
        <f t="shared" si="0"/>
        <v>98.902195608782435</v>
      </c>
      <c r="K7" s="50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9C6CCDF50AD14698688CD6B1AD3690" ma:contentTypeVersion="1" ma:contentTypeDescription="Create a new document." ma:contentTypeScope="" ma:versionID="a2352d17330281738a79268bfc0106e5">
  <xsd:schema xmlns:xsd="http://www.w3.org/2001/XMLSchema" xmlns:xs="http://www.w3.org/2001/XMLSchema" xmlns:p="http://schemas.microsoft.com/office/2006/metadata/properties" xmlns:ns2="96d20e51-9a85-48d5-bf45-ab556e582671" targetNamespace="http://schemas.microsoft.com/office/2006/metadata/properties" ma:root="true" ma:fieldsID="6ef53c271345bcd5e28817b48837bb01" ns2:_="">
    <xsd:import namespace="96d20e51-9a85-48d5-bf45-ab556e582671"/>
    <xsd:element name="properties">
      <xsd:complexType>
        <xsd:sequence>
          <xsd:element name="documentManagement">
            <xsd:complexType>
              <xsd:all>
                <xsd:element ref="ns2:TSMoveSe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20e51-9a85-48d5-bf45-ab556e582671" elementFormDefault="qualified">
    <xsd:import namespace="http://schemas.microsoft.com/office/2006/documentManagement/types"/>
    <xsd:import namespace="http://schemas.microsoft.com/office/infopath/2007/PartnerControls"/>
    <xsd:element name="TSMoveSetID" ma:index="8" nillable="true" ma:displayName="TSMoveSetID" ma:description="This field contains document metadata from TeamShare" ma:internalName="TSMoveSetID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SMoveSetID xmlns="96d20e51-9a85-48d5-bf45-ab556e582671" xsi:nil="true"/>
  </documentManagement>
</p:properties>
</file>

<file path=customXml/itemProps1.xml><?xml version="1.0" encoding="utf-8"?>
<ds:datastoreItem xmlns:ds="http://schemas.openxmlformats.org/officeDocument/2006/customXml" ds:itemID="{DBF9DB6C-97FB-49AC-A9C4-7A87723480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93AE5A-6678-4364-9401-32A101331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20e51-9a85-48d5-bf45-ab556e5826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55D7C4-7DB4-44B6-BE6D-AE1472A875A4}">
  <ds:schemaRefs>
    <ds:schemaRef ds:uri="http://purl.org/dc/dcmitype/"/>
    <ds:schemaRef ds:uri="http://purl.org/dc/terms/"/>
    <ds:schemaRef ds:uri="http://www.w3.org/XML/1998/namespace"/>
    <ds:schemaRef ds:uri="http://schemas.microsoft.com/office/2006/metadata/properties"/>
    <ds:schemaRef ds:uri="96d20e51-9a85-48d5-bf45-ab556e58267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Indeks</vt:lpstr>
      <vt:lpstr>Reelle vægte</vt:lpstr>
      <vt:lpstr>Udvikling i indeks</vt:lpstr>
      <vt:lpstr>Kilder og dokumentation</vt:lpstr>
      <vt:lpstr>Note pris 10</vt:lpstr>
      <vt:lpstr>Indeks!Udskriftsområde</vt:lpstr>
      <vt:lpstr>'Kilder og dokumentation'!Udskriftsområde</vt:lpstr>
      <vt:lpstr>'Note pris 10'!Udskriftsområde</vt:lpstr>
      <vt:lpstr>'Reelle vægte'!Udskriftsområde</vt:lpstr>
      <vt:lpstr>'Udvikling i indeks'!Udskriftsområde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2024-12-19T08:15:00Z</cp:lastPrinted>
  <dcterms:created xsi:type="dcterms:W3CDTF">2009-05-19T06:17:18Z</dcterms:created>
  <dcterms:modified xsi:type="dcterms:W3CDTF">2024-12-19T10:48:45Z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0x010100E59C6CCDF50AD14698688CD6B1AD3690</vt:lpwstr>
  </property>
</Properties>
</file>