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ILON12\"/>
    </mc:Choice>
  </mc:AlternateContent>
  <xr:revisionPtr revIDLastSave="0" documentId="13_ncr:1_{13B4D43B-8676-48B4-865B-7FE8E3426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Indeks!$A$1:$J$274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5" i="1" l="1"/>
  <c r="H245" i="1" s="1"/>
  <c r="E245" i="1"/>
  <c r="F244" i="1"/>
  <c r="E244" i="1"/>
  <c r="C246" i="1"/>
  <c r="C245" i="1"/>
  <c r="C244" i="1"/>
  <c r="H244" i="1" s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C243" i="1"/>
  <c r="C242" i="1"/>
  <c r="C241" i="1"/>
  <c r="E240" i="1"/>
  <c r="E239" i="1"/>
  <c r="C239" i="1"/>
  <c r="C240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243" i="1" l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H175" i="1" s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F57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G108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31" i="2" l="1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E114" i="2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158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H54" i="2" l="1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H158" i="2" s="1"/>
  <c r="F115" i="2"/>
  <c r="G139" i="2"/>
  <c r="H139" i="2" s="1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D157" i="5" s="1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42" i="2" l="1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C247" i="1" l="1"/>
  <c r="C249" i="1"/>
  <c r="C248" i="1"/>
  <c r="H181" i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46" i="1" l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46" i="1"/>
  <c r="F247" i="1" s="1"/>
  <c r="F248" i="1" s="1"/>
  <c r="F249" i="1" s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46" i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D246" i="1" l="1"/>
  <c r="H241" i="2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D247" i="1"/>
  <c r="D248" i="1" s="1"/>
  <c r="H246" i="1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7" i="1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C254" i="5"/>
  <c r="D255" i="2"/>
  <c r="E255" i="2"/>
  <c r="C255" i="2"/>
  <c r="H253" i="2"/>
  <c r="G255" i="2" l="1"/>
  <c r="H255" i="2" s="1"/>
  <c r="D257" i="1"/>
  <c r="H256" i="1"/>
  <c r="F254" i="5"/>
  <c r="D254" i="5"/>
  <c r="D253" i="5"/>
  <c r="H254" i="5"/>
  <c r="G254" i="5"/>
  <c r="E254" i="5"/>
  <c r="H254" i="2"/>
  <c r="C255" i="5" l="1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C258" i="2"/>
  <c r="G258" i="2"/>
  <c r="F258" i="2"/>
  <c r="E258" i="2"/>
  <c r="D258" i="2"/>
  <c r="H257" i="2"/>
  <c r="E257" i="5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C266" i="2"/>
  <c r="G266" i="2"/>
  <c r="F266" i="2"/>
  <c r="E266" i="2"/>
  <c r="H265" i="2"/>
  <c r="H267" i="1"/>
  <c r="D267" i="2" s="1"/>
  <c r="D265" i="5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<sst xmlns="http://schemas.openxmlformats.org/spreadsheetml/2006/main" count="988" uniqueCount="85">
  <si>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</si>
  <si>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</si>
  <si>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</si>
  <si>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</si>
  <si>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</si>
  <si>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</si>
  <si>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</si>
  <si>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</si>
  <si>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</si>
  <si>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</si>
  <si>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</si>
  <si>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</si>
  <si>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</si>
  <si>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</si>
  <si>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</si>
  <si>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</si>
  <si>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</si>
  <si>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</si>
  <si>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</si>
  <si>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</si>
  <si>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</si>
  <si>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</si>
  <si>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</si>
  <si>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</si>
  <si>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</si>
  <si>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</si>
  <si>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</si>
  <si>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</si>
  <si>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</si>
  <si>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</si>
  <si>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</si>
  <si>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</si>
  <si>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</si>
  <si>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</si>
  <si>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</si>
  <si>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</si>
  <si>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</si>
  <si>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</si>
  <si>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</si>
  <si>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</si>
  <si>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</si>
  <si>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</si>
  <si>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</si>
  <si>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</si>
  <si>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</si>
  <si>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</si>
  <si>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</si>
  <si>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</si>
  <si>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</si>
  <si>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</si>
  <si>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</si>
  <si>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</si>
  <si>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</si>
  <si>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</si>
  <si>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</si>
  <si>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</si>
  <si>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</si>
  <si>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</si>
  <si>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</si>
  <si>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</si>
  <si>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</si>
  <si>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</si>
  <si>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</si>
  <si>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</si>
  <si>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</si>
  <si>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</si>
  <si>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</si>
  <si>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</si>
  <si>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</si>
  <si>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</si>
  <si>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</si>
  <si>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</si>
  <si>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</si>
  <si>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</si>
  <si>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</si>
  <si>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</si>
  <si>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</si>
  <si>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</si>
  <si>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</si>
  <si>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</si>
  <si>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</si>
  <si>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</si>
  <si>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</si>
  <si>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 xml:space="preserve">DST offentliggør i december 2024 ILON12 med reviderede værdier. Historiske værdier fastholdes som delindeks for løn. Fra januar 2025 omregnes reviderede ILON12-prisniveau til omkostningsindeksets delindeks for løn med en korrektionsfaktor på 158,9*1,0101/160,1.   </t>
  </si>
  <si>
    <t>Note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</si>
</sst>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0" fontId="5" fillId="9" borderId="0" xfId="0" applyFont="1" applyFill="1" applyAlignment="1">
      <alignment vertical="center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4"/>
  <sheetViews>
    <sheetView tabSelected="1" view="pageBreakPreview" zoomScaleNormal="100" zoomScaleSheetLayoutView="100" workbookViewId="0">
      <pane xSplit="2" ySplit="183" topLeftCell="C236" activePane="bottomRight" state="frozen"/>
      <selection pane="topRight" activeCell="C1" sqref="C1"/>
      <selection pane="bottomLeft" activeCell="A184" sqref="A184"/>
      <selection pane="bottomRight" activeCell="F245" sqref="F245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69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3</v>
      </c>
      <c r="D3" s="140" t="s">
        <v>74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70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119">
        <f t="shared" ref="C240" si="69">156.1*1.0101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70">100+((C240-$C$40)/$C$40*100*$C$2)+((D240-$D$40)/$D$40*100*$D$2)+((E240-$E$40)/$E$40*100*$E$2)+((F240-$F$40)/$F$40*100*$F$2)+((G240-$G$40)/$G$40*100*$G$2)</f>
        <v>137.89434838882426</v>
      </c>
    </row>
    <row r="241" spans="1:10" ht="15" x14ac:dyDescent="0.2">
      <c r="A241" s="11">
        <f t="shared" si="61"/>
        <v>2024</v>
      </c>
      <c r="B241" t="s">
        <v>15</v>
      </c>
      <c r="C241" s="116">
        <f>158.9*1.0101</f>
        <v>160.50489000000002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1">100+((C241-$C$40)/$C$40*100*$C$2)+((D241-$D$40)/$D$40*100*$D$2)+((E241-$E$40)/$E$40*100*$E$2)+((F241-$F$40)/$F$40*100*$F$2)+((G241-$G$40)/$G$40*100*$G$2)</f>
        <v>141.19895994311696</v>
      </c>
    </row>
    <row r="242" spans="1:10" ht="15" x14ac:dyDescent="0.2">
      <c r="A242" s="11">
        <f t="shared" si="61"/>
        <v>2024</v>
      </c>
      <c r="B242" t="s">
        <v>16</v>
      </c>
      <c r="C242" s="116">
        <f t="shared" ref="C242:C243" si="72">158.9*1.0101</f>
        <v>160.50489000000002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3">100+((C242-$C$40)/$C$40*100*$C$2)+((D242-$D$40)/$D$40*100*$D$2)+((E242-$E$40)/$E$40*100*$E$2)+((F242-$F$40)/$F$40*100*$F$2)+((G242-$G$40)/$G$40*100*$G$2)</f>
        <v>139.57819612923041</v>
      </c>
    </row>
    <row r="243" spans="1:10" ht="15.75" thickBot="1" x14ac:dyDescent="0.25">
      <c r="A243" s="31">
        <f t="shared" si="61"/>
        <v>2024</v>
      </c>
      <c r="B243" s="32" t="s">
        <v>17</v>
      </c>
      <c r="C243" s="121">
        <f t="shared" si="72"/>
        <v>160.50489000000002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4">100+((C243-$C$40)/$C$40*100*$C$2)+((D243-$D$40)/$D$40*100*$D$2)+((E243-$E$40)/$E$40*100*$E$2)+((F243-$F$40)/$F$40*100*$F$2)+((G243-$G$40)/$G$40*100*$G$2)</f>
        <v>141.61759443385091</v>
      </c>
    </row>
    <row r="244" spans="1:10" ht="15" x14ac:dyDescent="0.2">
      <c r="A244" s="2">
        <v>2025</v>
      </c>
      <c r="B244" s="144" t="s">
        <v>7</v>
      </c>
      <c r="C244" s="216">
        <f>(158.9*1.0101/160.1)*160.3</f>
        <v>160.7053957963773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5">100+((C244-$C$40)/$C$40*100*$C$2)+((D244-$D$40)/$D$40*100*$D$2)+((E244-$E$40)/$E$40*100*$E$2)+((F244-$F$40)/$F$40*100*$F$2)+((G244-$G$40)/$G$40*100*$G$2)</f>
        <v>142.07718322829342</v>
      </c>
      <c r="J244" s="144" t="s">
        <v>84</v>
      </c>
    </row>
    <row r="245" spans="1:10" ht="15" x14ac:dyDescent="0.2">
      <c r="A245" s="11">
        <v>2024</v>
      </c>
      <c r="B245" s="144" t="s">
        <v>8</v>
      </c>
      <c r="C245" s="216">
        <f>(158.9*1.0101/160.1)*160.3</f>
        <v>160.7053957963773</v>
      </c>
      <c r="D245" s="116">
        <v>163.69999999999999</v>
      </c>
      <c r="E245" s="172">
        <f>131/99.8*118.9</f>
        <v>156.07114228456916</v>
      </c>
      <c r="F245" s="155">
        <f>+F$173*(123.5/103.6)</f>
        <v>125.20157719952012</v>
      </c>
      <c r="G245" s="118">
        <v>2.82</v>
      </c>
      <c r="H245" s="56">
        <f t="shared" ref="H245" si="76">100+((C245-$C$40)/$C$40*100*$C$2)+((D245-$D$40)/$D$40*100*$D$2)+((E245-$E$40)/$E$40*100*$E$2)+((F245-$F$40)/$F$40*100*$F$2)+((G245-$G$40)/$G$40*100*$G$2)</f>
        <v>141.68200390628783</v>
      </c>
    </row>
    <row r="246" spans="1:10" ht="15" x14ac:dyDescent="0.2">
      <c r="A246" s="13">
        <v>2024</v>
      </c>
      <c r="B246" s="175" t="s">
        <v>9</v>
      </c>
      <c r="C246" s="217">
        <f>(158.9*1.0101/160.1)*160.3</f>
        <v>160.7053957963773</v>
      </c>
      <c r="D246" s="131">
        <f t="shared" ref="D245:D267" si="77">D245</f>
        <v>163.69999999999999</v>
      </c>
      <c r="E246" s="131">
        <f t="shared" ref="E245:E255" si="78">E245*(1+(((SUM(E$232:E$243)-SUM(E$220:E$231))/SUM(E$220:E$231))/12))</f>
        <v>156.22573232467309</v>
      </c>
      <c r="F246" s="131">
        <f t="shared" ref="F245:F255" si="79">F245*(1+(((SUM(F$232:F$243)-SUM(F$220:F$231))/SUM(F$220:F$231))/12))</f>
        <v>125.20723372690783</v>
      </c>
      <c r="G246" s="73">
        <f t="shared" ref="G245:G267" si="80">+G245</f>
        <v>2.82</v>
      </c>
      <c r="H246" s="180">
        <f t="shared" ref="H245:H254" si="81">100+((C246-$C$40)/$C$40*100*$C$2)+((D246-$D$40)/$D$40*100*$D$2)+((E246-$E$40)/$E$40*100*$E$2)+((F246-$F$40)/$F$40*100*$F$2)+((G246-$G$40)/$G$40*100*$G$2)</f>
        <v>141.69463243002866</v>
      </c>
    </row>
    <row r="247" spans="1:10" ht="15" x14ac:dyDescent="0.2">
      <c r="A247" s="18">
        <v>2024</v>
      </c>
      <c r="B247" s="185" t="s">
        <v>10</v>
      </c>
      <c r="C247" s="130">
        <f t="shared" ref="C247:C255" si="82">C244*(1+(((SUM(C$232:C$243)-SUM(C$220:C$231))/SUM(C$220:C$231))/4))</f>
        <v>162.26557734723377</v>
      </c>
      <c r="D247" s="132">
        <f t="shared" si="77"/>
        <v>163.69999999999999</v>
      </c>
      <c r="E247" s="130">
        <f t="shared" si="78"/>
        <v>156.38047548777047</v>
      </c>
      <c r="F247" s="130">
        <f t="shared" si="79"/>
        <v>125.21289050985385</v>
      </c>
      <c r="G247" s="129">
        <f t="shared" si="80"/>
        <v>2.82</v>
      </c>
      <c r="H247" s="179">
        <f t="shared" si="81"/>
        <v>142.68418217011359</v>
      </c>
    </row>
    <row r="248" spans="1:10" ht="15" x14ac:dyDescent="0.2">
      <c r="A248" s="11">
        <v>2024</v>
      </c>
      <c r="B248" s="144" t="s">
        <v>11</v>
      </c>
      <c r="C248" s="130">
        <f t="shared" si="82"/>
        <v>162.26557734723377</v>
      </c>
      <c r="D248" s="130">
        <f t="shared" si="77"/>
        <v>163.69999999999999</v>
      </c>
      <c r="E248" s="130">
        <f t="shared" si="78"/>
        <v>156.53537192553119</v>
      </c>
      <c r="F248" s="130">
        <f t="shared" si="79"/>
        <v>125.21854754836971</v>
      </c>
      <c r="G248" s="72">
        <f t="shared" si="80"/>
        <v>2.82</v>
      </c>
      <c r="H248" s="179">
        <f t="shared" si="81"/>
        <v>142.69683462163587</v>
      </c>
    </row>
    <row r="249" spans="1:10" ht="15" x14ac:dyDescent="0.2">
      <c r="A249" s="13">
        <v>2024</v>
      </c>
      <c r="B249" s="175" t="s">
        <v>12</v>
      </c>
      <c r="C249" s="131">
        <f t="shared" si="82"/>
        <v>162.26557734723377</v>
      </c>
      <c r="D249" s="131">
        <f t="shared" si="77"/>
        <v>163.69999999999999</v>
      </c>
      <c r="E249" s="131">
        <f t="shared" si="78"/>
        <v>156.69042178977534</v>
      </c>
      <c r="F249" s="131">
        <f t="shared" si="79"/>
        <v>125.22420484246696</v>
      </c>
      <c r="G249" s="73">
        <f t="shared" si="80"/>
        <v>2.82</v>
      </c>
      <c r="H249" s="180">
        <f t="shared" si="81"/>
        <v>142.70949905479</v>
      </c>
    </row>
    <row r="250" spans="1:10" ht="15" x14ac:dyDescent="0.2">
      <c r="A250" s="18">
        <v>2024</v>
      </c>
      <c r="B250" s="185" t="s">
        <v>30</v>
      </c>
      <c r="C250" s="130">
        <f t="shared" si="82"/>
        <v>163.84090566064648</v>
      </c>
      <c r="D250" s="130">
        <f t="shared" si="77"/>
        <v>163.69999999999999</v>
      </c>
      <c r="E250" s="130">
        <f t="shared" si="78"/>
        <v>156.8456252324734</v>
      </c>
      <c r="F250" s="130">
        <f t="shared" si="79"/>
        <v>125.22986239215716</v>
      </c>
      <c r="G250" s="72">
        <f t="shared" si="80"/>
        <v>2.82</v>
      </c>
      <c r="H250" s="179">
        <f t="shared" si="81"/>
        <v>143.70856890049879</v>
      </c>
    </row>
    <row r="251" spans="1:10" ht="15" x14ac:dyDescent="0.2">
      <c r="A251" s="11">
        <v>2024</v>
      </c>
      <c r="B251" s="144" t="s">
        <v>13</v>
      </c>
      <c r="C251" s="130">
        <f t="shared" si="82"/>
        <v>163.84090566064648</v>
      </c>
      <c r="D251" s="130">
        <f t="shared" si="77"/>
        <v>163.69999999999999</v>
      </c>
      <c r="E251" s="130">
        <f t="shared" si="78"/>
        <v>157.00098240574636</v>
      </c>
      <c r="F251" s="130">
        <f t="shared" si="79"/>
        <v>125.23552019745183</v>
      </c>
      <c r="G251" s="72">
        <f t="shared" si="80"/>
        <v>2.82</v>
      </c>
      <c r="H251" s="179">
        <f t="shared" si="81"/>
        <v>143.72125733245753</v>
      </c>
    </row>
    <row r="252" spans="1:10" ht="15" x14ac:dyDescent="0.2">
      <c r="A252" s="13">
        <v>2024</v>
      </c>
      <c r="B252" s="175" t="s">
        <v>14</v>
      </c>
      <c r="C252" s="131">
        <f t="shared" si="82"/>
        <v>163.84090566064648</v>
      </c>
      <c r="D252" s="131">
        <f t="shared" si="77"/>
        <v>163.69999999999999</v>
      </c>
      <c r="E252" s="131">
        <f t="shared" si="78"/>
        <v>157.15649346186592</v>
      </c>
      <c r="F252" s="131">
        <f t="shared" si="79"/>
        <v>125.24117825836255</v>
      </c>
      <c r="G252" s="73">
        <f t="shared" si="80"/>
        <v>2.82</v>
      </c>
      <c r="H252" s="180">
        <f t="shared" si="81"/>
        <v>143.73395778161245</v>
      </c>
    </row>
    <row r="253" spans="1:10" ht="15" x14ac:dyDescent="0.2">
      <c r="A253" s="11">
        <v>2024</v>
      </c>
      <c r="B253" s="144" t="s">
        <v>15</v>
      </c>
      <c r="C253" s="130">
        <f t="shared" si="82"/>
        <v>165.43152778643525</v>
      </c>
      <c r="D253" s="130">
        <f t="shared" si="77"/>
        <v>163.69999999999999</v>
      </c>
      <c r="E253" s="130">
        <f t="shared" si="78"/>
        <v>157.31215855325459</v>
      </c>
      <c r="F253" s="130">
        <f>F252*(1+(((SUM(F$232:F$243)-SUM(F$220:F$231))/SUM(F$220:F$231))/12))</f>
        <v>125.24683657490084</v>
      </c>
      <c r="G253" s="72">
        <f t="shared" si="80"/>
        <v>2.82</v>
      </c>
      <c r="H253" s="179">
        <f t="shared" si="81"/>
        <v>144.74263991503182</v>
      </c>
    </row>
    <row r="254" spans="1:10" ht="15" x14ac:dyDescent="0.2">
      <c r="A254" s="11">
        <v>2024</v>
      </c>
      <c r="B254" s="144" t="s">
        <v>16</v>
      </c>
      <c r="C254" s="130">
        <f t="shared" si="82"/>
        <v>165.43152778643525</v>
      </c>
      <c r="D254" s="130">
        <f t="shared" si="77"/>
        <v>163.69999999999999</v>
      </c>
      <c r="E254" s="130">
        <f t="shared" si="78"/>
        <v>157.46797783248587</v>
      </c>
      <c r="F254" s="130">
        <f t="shared" si="79"/>
        <v>125.25249514707826</v>
      </c>
      <c r="G254" s="72">
        <f t="shared" si="80"/>
        <v>2.82</v>
      </c>
      <c r="H254" s="179">
        <f t="shared" si="81"/>
        <v>144.75536443422573</v>
      </c>
    </row>
    <row r="255" spans="1:10" ht="15.75" thickBot="1" x14ac:dyDescent="0.25">
      <c r="A255" s="31">
        <v>2024</v>
      </c>
      <c r="B255" s="186" t="s">
        <v>17</v>
      </c>
      <c r="C255" s="182">
        <f t="shared" si="82"/>
        <v>165.43152778643525</v>
      </c>
      <c r="D255" s="182">
        <f t="shared" si="77"/>
        <v>163.69999999999999</v>
      </c>
      <c r="E255" s="182">
        <f t="shared" si="78"/>
        <v>157.62395145228436</v>
      </c>
      <c r="F255" s="182">
        <f t="shared" si="79"/>
        <v>125.25815397490636</v>
      </c>
      <c r="G255" s="183">
        <f t="shared" si="80"/>
        <v>2.82</v>
      </c>
      <c r="H255" s="184">
        <f>100+((C255-$C$40)/$C$40*100*$C$2)+((D255-$D$40)/$D$40*100*$D$2)+((E255-$E$40)/$E$40*100*$E$2)+((F255-$F$40)/$F$40*100*$F$2)+((G255-$G$40)/$G$40*100*$G$2)</f>
        <v>144.76810100628586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166.91927147404431</v>
      </c>
      <c r="D256" s="130">
        <f t="shared" si="77"/>
        <v>163.69999999999999</v>
      </c>
      <c r="E256" s="130">
        <f>E255*(1+(((SUM(E$244:E$255)-SUM(E$232:E$243))/SUM(E$232:E$243))/12))</f>
        <v>157.73386734433777</v>
      </c>
      <c r="F256" s="130">
        <f>F255*(1+(((SUM(F$244:F$255)-SUM(F$232:F$243))/SUM(F$232:F$243))/12))</f>
        <v>125.29779503599744</v>
      </c>
      <c r="G256" s="72">
        <f>+G255</f>
        <v>2.82</v>
      </c>
      <c r="H256" s="197">
        <f>100+((C256-$C$40)/$C$40*100*$C$2)+((D256-$D$40)/$D$40*100*$D$2)+((E256-$E$40)/$E$40*100*$E$2)+((F256-$F$40)/$F$40*100*$F$2)+((G256-$G$40)/$G$40*100*$G$2)</f>
        <v>145.712300596478</v>
      </c>
    </row>
    <row r="257" spans="1:13" ht="15" x14ac:dyDescent="0.2">
      <c r="A257" s="11">
        <v>2024</v>
      </c>
      <c r="B257" s="144" t="s">
        <v>8</v>
      </c>
      <c r="C257" s="130">
        <f t="shared" ref="C257:C267" si="83">C254*(1+(((SUM(C$244:C$255)-SUM(C$232:C$243))/SUM(C$232:C$243))/4))</f>
        <v>166.91927147404431</v>
      </c>
      <c r="D257" s="130">
        <f t="shared" si="77"/>
        <v>163.69999999999999</v>
      </c>
      <c r="E257" s="130">
        <f t="shared" ref="E257:E267" si="84">E256*(1+(((SUM(E$244:E$255)-SUM(E$232:E$243))/SUM(E$232:E$243))/12))</f>
        <v>157.84385988402764</v>
      </c>
      <c r="F257" s="130">
        <f t="shared" ref="F257:F267" si="85">F256*(1+(((SUM(F$244:F$255)-SUM(F$232:F$243))/SUM(F$232:F$243))/12))</f>
        <v>125.33744864248915</v>
      </c>
      <c r="G257" s="72">
        <f t="shared" si="80"/>
        <v>2.82</v>
      </c>
      <c r="H257" s="197">
        <f t="shared" ref="H257:H266" si="86">100+((C257-$C$40)/$C$40*100*$C$2)+((D257-$D$40)/$D$40*100*$D$2)+((E257-$E$40)/$E$40*100*$E$2)+((F257-$F$40)/$F$40*100*$F$2)+((G257-$G$40)/$G$40*100*$G$2)</f>
        <v>145.72495523430243</v>
      </c>
    </row>
    <row r="258" spans="1:13" ht="15" x14ac:dyDescent="0.2">
      <c r="A258" s="13">
        <v>2024</v>
      </c>
      <c r="B258" s="175" t="s">
        <v>9</v>
      </c>
      <c r="C258" s="131">
        <f t="shared" si="83"/>
        <v>166.91927147404431</v>
      </c>
      <c r="D258" s="131">
        <f t="shared" si="77"/>
        <v>163.69999999999999</v>
      </c>
      <c r="E258" s="131">
        <f t="shared" si="84"/>
        <v>157.95392912480264</v>
      </c>
      <c r="F258" s="131">
        <f t="shared" si="85"/>
        <v>125.37711479835181</v>
      </c>
      <c r="G258" s="73">
        <f t="shared" si="80"/>
        <v>2.82</v>
      </c>
      <c r="H258" s="198">
        <f t="shared" si="86"/>
        <v>145.737617141252</v>
      </c>
    </row>
    <row r="259" spans="1:13" ht="15" x14ac:dyDescent="0.2">
      <c r="A259" s="18">
        <v>2024</v>
      </c>
      <c r="B259" s="185" t="s">
        <v>10</v>
      </c>
      <c r="C259" s="130">
        <f t="shared" si="83"/>
        <v>168.4203946021363</v>
      </c>
      <c r="D259" s="132">
        <f t="shared" si="77"/>
        <v>163.69999999999999</v>
      </c>
      <c r="E259" s="130">
        <f t="shared" si="84"/>
        <v>158.06407512014871</v>
      </c>
      <c r="F259" s="130">
        <f t="shared" si="85"/>
        <v>125.41679350755697</v>
      </c>
      <c r="G259" s="129">
        <f t="shared" si="80"/>
        <v>2.82</v>
      </c>
      <c r="H259" s="197">
        <f t="shared" si="86"/>
        <v>146.69021608903287</v>
      </c>
    </row>
    <row r="260" spans="1:13" ht="15" x14ac:dyDescent="0.2">
      <c r="A260" s="11">
        <v>2024</v>
      </c>
      <c r="B260" s="144" t="s">
        <v>11</v>
      </c>
      <c r="C260" s="130">
        <f t="shared" si="83"/>
        <v>168.4203946021363</v>
      </c>
      <c r="D260" s="130">
        <f t="shared" si="77"/>
        <v>163.69999999999999</v>
      </c>
      <c r="E260" s="130">
        <f t="shared" si="84"/>
        <v>158.17429792358914</v>
      </c>
      <c r="F260" s="130">
        <f t="shared" si="85"/>
        <v>125.45648477407745</v>
      </c>
      <c r="G260" s="72">
        <f t="shared" si="80"/>
        <v>2.82</v>
      </c>
      <c r="H260" s="197">
        <f t="shared" si="86"/>
        <v>146.70289254796597</v>
      </c>
    </row>
    <row r="261" spans="1:13" ht="15" x14ac:dyDescent="0.2">
      <c r="A261" s="13">
        <v>2024</v>
      </c>
      <c r="B261" s="175" t="s">
        <v>12</v>
      </c>
      <c r="C261" s="131">
        <f t="shared" si="83"/>
        <v>168.4203946021363</v>
      </c>
      <c r="D261" s="131">
        <f t="shared" si="77"/>
        <v>163.69999999999999</v>
      </c>
      <c r="E261" s="131">
        <f t="shared" si="84"/>
        <v>158.28459758868451</v>
      </c>
      <c r="F261" s="131">
        <f t="shared" si="85"/>
        <v>125.49618860188733</v>
      </c>
      <c r="G261" s="73">
        <f t="shared" si="80"/>
        <v>2.82</v>
      </c>
      <c r="H261" s="198">
        <f t="shared" si="86"/>
        <v>146.71557628976356</v>
      </c>
    </row>
    <row r="262" spans="1:13" ht="15" x14ac:dyDescent="0.2">
      <c r="A262" s="18">
        <v>2024</v>
      </c>
      <c r="B262" s="185" t="s">
        <v>30</v>
      </c>
      <c r="C262" s="130">
        <f t="shared" si="83"/>
        <v>169.93501749347189</v>
      </c>
      <c r="D262" s="130">
        <f t="shared" si="77"/>
        <v>163.69999999999999</v>
      </c>
      <c r="E262" s="130">
        <f t="shared" si="84"/>
        <v>158.39497416903271</v>
      </c>
      <c r="F262" s="130">
        <f t="shared" si="85"/>
        <v>125.53590499496192</v>
      </c>
      <c r="G262" s="72">
        <f t="shared" si="80"/>
        <v>2.82</v>
      </c>
      <c r="H262" s="197">
        <f t="shared" si="86"/>
        <v>147.67664997656973</v>
      </c>
    </row>
    <row r="263" spans="1:13" ht="15" x14ac:dyDescent="0.2">
      <c r="A263" s="11">
        <v>2024</v>
      </c>
      <c r="B263" s="144" t="s">
        <v>13</v>
      </c>
      <c r="C263" s="130">
        <f t="shared" si="83"/>
        <v>169.93501749347189</v>
      </c>
      <c r="D263" s="130">
        <f t="shared" si="77"/>
        <v>163.69999999999999</v>
      </c>
      <c r="E263" s="130">
        <f t="shared" si="84"/>
        <v>158.50542771826909</v>
      </c>
      <c r="F263" s="130">
        <f t="shared" si="85"/>
        <v>125.57563395727783</v>
      </c>
      <c r="G263" s="72">
        <f t="shared" si="80"/>
        <v>2.82</v>
      </c>
      <c r="H263" s="197">
        <f t="shared" si="86"/>
        <v>147.68934829785698</v>
      </c>
    </row>
    <row r="264" spans="1:13" ht="15" x14ac:dyDescent="0.2">
      <c r="A264" s="13">
        <v>2024</v>
      </c>
      <c r="B264" s="175" t="s">
        <v>14</v>
      </c>
      <c r="C264" s="131">
        <f t="shared" si="83"/>
        <v>169.93501749347189</v>
      </c>
      <c r="D264" s="131">
        <f t="shared" si="77"/>
        <v>163.69999999999999</v>
      </c>
      <c r="E264" s="131">
        <f t="shared" si="84"/>
        <v>158.61595829006632</v>
      </c>
      <c r="F264" s="131">
        <f t="shared" si="85"/>
        <v>125.6153754928129</v>
      </c>
      <c r="G264" s="73">
        <f t="shared" si="80"/>
        <v>2.82</v>
      </c>
      <c r="H264" s="198">
        <f t="shared" si="86"/>
        <v>147.70205391577545</v>
      </c>
    </row>
    <row r="265" spans="1:13" ht="15" x14ac:dyDescent="0.2">
      <c r="A265" s="11">
        <v>2024</v>
      </c>
      <c r="B265" s="144" t="s">
        <v>15</v>
      </c>
      <c r="C265" s="130">
        <f t="shared" si="83"/>
        <v>171.46326155288736</v>
      </c>
      <c r="D265" s="130">
        <f t="shared" si="77"/>
        <v>163.69999999999999</v>
      </c>
      <c r="E265" s="130">
        <f t="shared" si="84"/>
        <v>158.72656593813457</v>
      </c>
      <c r="F265" s="130">
        <f t="shared" si="85"/>
        <v>125.65512960554625</v>
      </c>
      <c r="G265" s="72">
        <f t="shared" si="80"/>
        <v>2.82</v>
      </c>
      <c r="H265" s="197">
        <f t="shared" si="86"/>
        <v>148.67167840066833</v>
      </c>
    </row>
    <row r="266" spans="1:13" ht="15" x14ac:dyDescent="0.2">
      <c r="A266" s="11">
        <v>2024</v>
      </c>
      <c r="B266" s="144" t="s">
        <v>16</v>
      </c>
      <c r="C266" s="130">
        <f t="shared" si="83"/>
        <v>171.46326155288736</v>
      </c>
      <c r="D266" s="130">
        <f t="shared" si="77"/>
        <v>163.69999999999999</v>
      </c>
      <c r="E266" s="130">
        <f t="shared" si="84"/>
        <v>158.8372507162214</v>
      </c>
      <c r="F266" s="130">
        <f t="shared" si="85"/>
        <v>125.69489629945824</v>
      </c>
      <c r="G266" s="72">
        <f t="shared" si="80"/>
        <v>2.82</v>
      </c>
      <c r="H266" s="197">
        <f t="shared" si="86"/>
        <v>148.68439862563733</v>
      </c>
    </row>
    <row r="267" spans="1:13" ht="15" x14ac:dyDescent="0.2">
      <c r="A267" s="187">
        <v>2024</v>
      </c>
      <c r="B267" s="194" t="s">
        <v>17</v>
      </c>
      <c r="C267" s="195">
        <f t="shared" si="83"/>
        <v>171.46326155288736</v>
      </c>
      <c r="D267" s="195">
        <f t="shared" si="77"/>
        <v>163.69999999999999</v>
      </c>
      <c r="E267" s="195">
        <f t="shared" si="84"/>
        <v>158.94801267811189</v>
      </c>
      <c r="F267" s="195">
        <f t="shared" si="85"/>
        <v>125.7346755785305</v>
      </c>
      <c r="G267" s="196">
        <f t="shared" si="80"/>
        <v>2.82</v>
      </c>
      <c r="H267" s="197">
        <f>100+((C267-$C$40)/$C$40*100*$C$2)+((D267-$D$40)/$D$40*100*$D$2)+((E267-$E$40)/$E$40*100*$E$2)+((F267-$F$40)/$F$40*100*$F$2)+((G267-$G$40)/$G$40*100*$G$2)</f>
        <v>148.69712616103166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77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78</v>
      </c>
      <c r="B272" s="169" t="s">
        <v>79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4" t="s">
        <v>71</v>
      </c>
      <c r="B273" s="165" t="s">
        <v>73</v>
      </c>
      <c r="C273" s="165"/>
      <c r="D273" s="165"/>
      <c r="E273" s="165"/>
      <c r="F273" s="165"/>
      <c r="G273" s="165"/>
      <c r="H273" s="165"/>
      <c r="I273" s="165"/>
      <c r="J273" s="165"/>
      <c r="K273" s="166"/>
    </row>
    <row r="274" spans="1:11" ht="40.5" customHeight="1" x14ac:dyDescent="0.2">
      <c r="A274" s="218" t="s">
        <v>82</v>
      </c>
      <c r="B274" s="219" t="s">
        <v>83</v>
      </c>
      <c r="C274" s="219"/>
      <c r="D274" s="219"/>
      <c r="E274" s="219"/>
      <c r="F274" s="219"/>
      <c r="G274" s="219"/>
      <c r="H274" s="219"/>
      <c r="I274" s="219"/>
      <c r="J274" s="219"/>
    </row>
  </sheetData>
  <mergeCells count="1">
    <mergeCell ref="B274:J274"/>
  </mergeCells>
  <phoneticPr fontId="5" type="noConversion"/>
  <pageMargins left="0.74803149606299213" right="0.74803149606299213" top="0.78740157480314965" bottom="0.39370078740157483" header="0" footer="0"/>
  <pageSetup paperSize="9" scale="90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workbookViewId="0">
      <selection activeCell="C245" sqref="C245:H245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74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ht="13.5" thickBot="1" x14ac:dyDescent="0.25">
      <c r="A225" s="31">
        <f t="shared" si="32"/>
        <v>2023</v>
      </c>
      <c r="B225" s="32" t="s">
        <v>12</v>
      </c>
      <c r="C225" s="65">
        <f>(Indeks!C225/Indeks!$C$40*Indeks!$C$2)/Indeks!H225*100</f>
        <v>0.65466448187121418</v>
      </c>
      <c r="D225" s="65">
        <f>(Indeks!D225/Indeks!$D$40*Indeks!$D$2)/Indeks!H225*100</f>
        <v>0.13896701298739111</v>
      </c>
      <c r="E225" s="65">
        <f>(Indeks!E225/Indeks!$E$40*Indeks!$E$2)/Indeks!H225*100</f>
        <v>8.333612923667702E-2</v>
      </c>
      <c r="F225" s="65">
        <f>(Indeks!F225/Indeks!$F$40*Indeks!$F$2)/Indeks!H225*100</f>
        <v>8.8972019243345704E-2</v>
      </c>
      <c r="G225" s="65">
        <f>(Indeks!G225/Indeks!$G$40*Indeks!$G$2)/Indeks!H225*100</f>
        <v>3.406035666137229E-2</v>
      </c>
      <c r="H225" s="65">
        <f t="shared" si="31"/>
        <v>1.0000000000000002</v>
      </c>
    </row>
    <row r="226" spans="1:8" x14ac:dyDescent="0.2">
      <c r="A226" s="18">
        <f t="shared" si="32"/>
        <v>2023</v>
      </c>
      <c r="B226" s="23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ht="13.5" thickBot="1" x14ac:dyDescent="0.25">
      <c r="A237" s="13">
        <f t="shared" si="34"/>
        <v>2024</v>
      </c>
      <c r="B237" s="14" t="s">
        <v>12</v>
      </c>
      <c r="C237" s="65">
        <f>(Indeks!C237/Indeks!$C$40*Indeks!$C$2)/Indeks!H237*100</f>
        <v>0.71392198308634225</v>
      </c>
      <c r="D237" s="65">
        <f>(Indeks!D237/Indeks!$D$40*Indeks!$D$2)/Indeks!H237*100</f>
        <v>6.7581495523696369E-2</v>
      </c>
      <c r="E237" s="65">
        <f>(Indeks!E237/Indeks!$E$40*Indeks!$E$2)/Indeks!H237*100</f>
        <v>8.8380401460803601E-2</v>
      </c>
      <c r="F237" s="65">
        <f>(Indeks!F237/Indeks!$F$40*Indeks!$F$2)/Indeks!H237*100</f>
        <v>9.3412396724560268E-2</v>
      </c>
      <c r="G237" s="65">
        <f>(Indeks!G237/Indeks!$G$40*Indeks!$G$2)/Indeks!H237*100</f>
        <v>3.6703723204597589E-2</v>
      </c>
      <c r="H237" s="65">
        <f t="shared" si="33"/>
        <v>1.0000000000000002</v>
      </c>
    </row>
    <row r="238" spans="1:8" x14ac:dyDescent="0.2">
      <c r="A238" s="18">
        <f t="shared" si="34"/>
        <v>2024</v>
      </c>
      <c r="B238" s="23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0.7117637374099719</v>
      </c>
      <c r="D241" s="62">
        <f>(Indeks!D241/Indeks!$D$40*Indeks!$D$2)/Indeks!H241*100</f>
        <v>7.872538178371602E-2</v>
      </c>
      <c r="E241" s="62">
        <f>(Indeks!E241/Indeks!$E$40*Indeks!$E$2)/Indeks!H241*100</f>
        <v>8.6419196786028052E-2</v>
      </c>
      <c r="F241" s="62">
        <f>(Indeks!F241/Indeks!$F$40*Indeks!$F$2)/Indeks!H241*100</f>
        <v>9.1392505873871974E-2</v>
      </c>
      <c r="G241" s="62">
        <f>(Indeks!G241/Indeks!$G$40*Indeks!$G$2)/Indeks!H241*100</f>
        <v>3.169917814641194E-2</v>
      </c>
      <c r="H241" s="62">
        <f t="shared" si="33"/>
        <v>0.99999999999999989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0.72002864512208087</v>
      </c>
      <c r="D242" s="62">
        <f>(Indeks!D242/Indeks!$D$40*Indeks!$D$2)/Indeks!H242*100</f>
        <v>7.0813767802696076E-2</v>
      </c>
      <c r="E242" s="62">
        <f>(Indeks!E242/Indeks!$E$40*Indeks!$E$2)/Indeks!H242*100</f>
        <v>8.7129566420432319E-2</v>
      </c>
      <c r="F242" s="62">
        <f>(Indeks!F242/Indeks!$F$40*Indeks!$F$2)/Indeks!H242*100</f>
        <v>9.2378942971893405E-2</v>
      </c>
      <c r="G242" s="62">
        <f>(Indeks!G242/Indeks!$G$40*Indeks!$G$2)/Indeks!H242*100</f>
        <v>2.9649077682897203E-2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0.70965969905990156</v>
      </c>
      <c r="D243" s="65">
        <f>(Indeks!D243/Indeks!$D$40*Indeks!$D$2)/Indeks!H243*100</f>
        <v>8.3302512632254536E-2</v>
      </c>
      <c r="E243" s="65">
        <f>(Indeks!E243/Indeks!$E$40*Indeks!$E$2)/Indeks!H243*100</f>
        <v>8.6380407041416807E-2</v>
      </c>
      <c r="F243" s="65">
        <f>(Indeks!F243/Indeks!$F$40*Indeks!$F$2)/Indeks!H243*100</f>
        <v>9.0606276273612604E-2</v>
      </c>
      <c r="G243" s="65">
        <f>(Indeks!G243/Indeks!$G$40*Indeks!$G$2)/Indeks!H243*100</f>
        <v>3.0051104992814149E-2</v>
      </c>
      <c r="H243" s="65">
        <f t="shared" si="33"/>
        <v>0.99999999999999967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0.7082477570893122</v>
      </c>
      <c r="D244" s="62">
        <f>(Indeks!D244/Indeks!$D$40*Indeks!$D$2)/Indeks!H244*100</f>
        <v>8.7827338535525531E-2</v>
      </c>
      <c r="E244" s="62">
        <f>(Indeks!E244/Indeks!$E$40*Indeks!$E$2)/Indeks!H244*100</f>
        <v>8.5813022045988674E-2</v>
      </c>
      <c r="F244" s="62">
        <f>(Indeks!F244/Indeks!$F$40*Indeks!$F$2)/Indeks!H244*100</f>
        <v>9.0533639963439383E-2</v>
      </c>
      <c r="G244" s="62">
        <f>(Indeks!G244/Indeks!$G$40*Indeks!$G$2)/Indeks!H244*100</f>
        <v>2.7578242365734126E-2</v>
      </c>
      <c r="H244" s="62">
        <f t="shared" ref="H244:H255" si="35">SUM(C244:G244)</f>
        <v>0.99999999999999989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0.71022320111707782</v>
      </c>
      <c r="D245" s="62">
        <f>(Indeks!D245/Indeks!$D$40*Indeks!$D$2)/Indeks!H245*100</f>
        <v>8.3724951041952766E-2</v>
      </c>
      <c r="E245" s="62">
        <f>(Indeks!E245/Indeks!$E$40*Indeks!$E$2)/Indeks!H245*100</f>
        <v>8.5835796891535837E-2</v>
      </c>
      <c r="F245" s="62">
        <f>(Indeks!F245/Indeks!$F$40*Indeks!$F$2)/Indeks!H245*100</f>
        <v>9.1007226499071919E-2</v>
      </c>
      <c r="G245" s="62">
        <f>(Indeks!G245/Indeks!$G$40*Indeks!$G$2)/Indeks!H245*100</f>
        <v>2.9208824450361645E-2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78">
        <f>(Indeks!C246/Indeks!$C$40*Indeks!$C$2)/Indeks!H246*100</f>
        <v>0.71015990252627881</v>
      </c>
      <c r="D246" s="78">
        <f>(Indeks!D246/Indeks!$D$40*Indeks!$D$2)/Indeks!H246*100</f>
        <v>8.3717489061821262E-2</v>
      </c>
      <c r="E246" s="78">
        <f>(Indeks!E246/Indeks!$E$40*Indeks!$E$2)/Indeks!H246*100</f>
        <v>8.5913160427218888E-2</v>
      </c>
      <c r="F246" s="78">
        <f>(Indeks!F246/Indeks!$F$40*Indeks!$F$2)/Indeks!H246*100</f>
        <v>9.1003226768659892E-2</v>
      </c>
      <c r="G246" s="78">
        <f>(Indeks!G246/Indeks!$G$40*Indeks!$G$2)/Indeks!H246*100</f>
        <v>2.9206221216021094E-2</v>
      </c>
      <c r="H246" s="78">
        <f t="shared" si="35"/>
        <v>1</v>
      </c>
    </row>
    <row r="247" spans="1:8" x14ac:dyDescent="0.2">
      <c r="A247" s="18">
        <f t="shared" si="36"/>
        <v>2025</v>
      </c>
      <c r="B247" s="19" t="s">
        <v>10</v>
      </c>
      <c r="C247" s="80">
        <f>(Indeks!C247/Indeks!$C$40*Indeks!$C$2)/Indeks!H247*100</f>
        <v>0.71208142393972229</v>
      </c>
      <c r="D247" s="80">
        <f>(Indeks!D247/Indeks!$D$40*Indeks!$D$2)/Indeks!H247*100</f>
        <v>8.3136887776649238E-2</v>
      </c>
      <c r="E247" s="80">
        <f>(Indeks!E247/Indeks!$E$40*Indeks!$E$2)/Indeks!H247*100</f>
        <v>8.5401839300740648E-2</v>
      </c>
      <c r="F247" s="80">
        <f>(Indeks!F247/Indeks!$F$40*Indeks!$F$2)/Indeks!H247*100</f>
        <v>9.0376180062247916E-2</v>
      </c>
      <c r="G247" s="80">
        <f>(Indeks!G247/Indeks!$G$40*Indeks!$G$2)/Indeks!H247*100</f>
        <v>2.9003668920639679E-2</v>
      </c>
      <c r="H247" s="80">
        <f t="shared" si="35"/>
        <v>0.99999999999999978</v>
      </c>
    </row>
    <row r="248" spans="1:8" x14ac:dyDescent="0.2">
      <c r="A248" s="11">
        <f t="shared" si="36"/>
        <v>2025</v>
      </c>
      <c r="B248" t="s">
        <v>11</v>
      </c>
      <c r="C248" s="78">
        <f>(Indeks!C248/Indeks!$C$40*Indeks!$C$2)/Indeks!H248*100</f>
        <v>0.7120182860591926</v>
      </c>
      <c r="D248" s="78">
        <f>(Indeks!D248/Indeks!$D$40*Indeks!$D$2)/Indeks!H248*100</f>
        <v>8.3129516306601592E-2</v>
      </c>
      <c r="E248" s="78">
        <f>(Indeks!E248/Indeks!$E$40*Indeks!$E$2)/Indeks!H248*100</f>
        <v>8.5478850887511421E-2</v>
      </c>
      <c r="F248" s="78">
        <f>(Indeks!F248/Indeks!$F$40*Indeks!$F$2)/Indeks!H248*100</f>
        <v>9.037224948446558E-2</v>
      </c>
      <c r="G248" s="78">
        <f>(Indeks!G248/Indeks!$G$40*Indeks!$G$2)/Indeks!H248*100</f>
        <v>2.9001097262228614E-2</v>
      </c>
      <c r="H248" s="78">
        <f t="shared" si="35"/>
        <v>0.99999999999999978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0.71195509959965042</v>
      </c>
      <c r="D249" s="79">
        <f>(Indeks!D249/Indeks!$D$40*Indeks!$D$2)/Indeks!H249*100</f>
        <v>8.3122139164859984E-2</v>
      </c>
      <c r="E249" s="79">
        <f>(Indeks!E249/Indeks!$E$40*Indeks!$E$2)/Indeks!H249*100</f>
        <v>8.5555925409411746E-2</v>
      </c>
      <c r="F249" s="79">
        <f>(Indeks!F249/Indeks!$F$40*Indeks!$F$2)/Indeks!H249*100</f>
        <v>9.036831220092377E-2</v>
      </c>
      <c r="G249" s="79">
        <f>(Indeks!G249/Indeks!$G$40*Indeks!$G$2)/Indeks!H249*100</f>
        <v>2.8998523625153951E-2</v>
      </c>
      <c r="H249" s="79">
        <f t="shared" si="35"/>
        <v>0.99999999999999989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0.71386939427028795</v>
      </c>
      <c r="D250" s="80">
        <f>(Indeks!D250/Indeks!$D$40*Indeks!$D$2)/Indeks!H250*100</f>
        <v>8.2544269498591727E-2</v>
      </c>
      <c r="E250" s="80">
        <f>(Indeks!E250/Indeks!$E$40*Indeks!$E$2)/Indeks!H250*100</f>
        <v>8.5045290789611386E-2</v>
      </c>
      <c r="F250" s="80">
        <f>(Indeks!F250/Indeks!$F$40*Indeks!$F$2)/Indeks!H250*100</f>
        <v>8.9744121141611885E-2</v>
      </c>
      <c r="G250" s="80">
        <f>(Indeks!G250/Indeks!$G$40*Indeks!$G$2)/Indeks!H250*100</f>
        <v>2.8796924299897126E-2</v>
      </c>
      <c r="H250" s="80">
        <f t="shared" si="35"/>
        <v>1.0000000000000002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0.71380637030706395</v>
      </c>
      <c r="D251" s="78">
        <f>(Indeks!D251/Indeks!$D$40*Indeks!$D$2)/Indeks!H251*100</f>
        <v>8.2536982077325335E-2</v>
      </c>
      <c r="E251" s="78">
        <f>(Indeks!E251/Indeks!$E$40*Indeks!$E$2)/Indeks!H251*100</f>
        <v>8.5122013346737552E-2</v>
      </c>
      <c r="F251" s="78">
        <f>(Indeks!F251/Indeks!$F$40*Indeks!$F$2)/Indeks!H251*100</f>
        <v>8.9740252305589074E-2</v>
      </c>
      <c r="G251" s="78">
        <f>(Indeks!G251/Indeks!$G$40*Indeks!$G$2)/Indeks!H251*100</f>
        <v>2.8794381963284002E-2</v>
      </c>
      <c r="H251" s="78">
        <f t="shared" si="35"/>
        <v>0.99999999999999989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0.71374329779690371</v>
      </c>
      <c r="D252" s="81">
        <f>(Indeks!D252/Indeks!$D$40*Indeks!$D$2)/Indeks!H252*100</f>
        <v>8.2529689042607213E-2</v>
      </c>
      <c r="E252" s="81">
        <f>(Indeks!E252/Indeks!$E$40*Indeks!$E$2)/Indeks!H252*100</f>
        <v>8.5198798658994712E-2</v>
      </c>
      <c r="F252" s="81">
        <f>(Indeks!F252/Indeks!$F$40*Indeks!$F$2)/Indeks!H252*100</f>
        <v>8.9736376833168083E-2</v>
      </c>
      <c r="G252" s="81">
        <f>(Indeks!G252/Indeks!$G$40*Indeks!$G$2)/Indeks!H252*100</f>
        <v>2.8791837668326041E-2</v>
      </c>
      <c r="H252" s="81">
        <f t="shared" si="35"/>
        <v>0.99999999999999967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0.7156503346107721</v>
      </c>
      <c r="D253" s="78">
        <f>(Indeks!D253/Indeks!$D$40*Indeks!$D$2)/Indeks!H253*100</f>
        <v>8.195455635977926E-2</v>
      </c>
      <c r="E253" s="78">
        <f>(Indeks!E253/Indeks!$E$40*Indeks!$E$2)/Indeks!H253*100</f>
        <v>8.4688867662444461E-2</v>
      </c>
      <c r="F253" s="78">
        <f>(Indeks!F253/Indeks!$F$40*Indeks!$F$2)/Indeks!H253*100</f>
        <v>8.9115048182303591E-2</v>
      </c>
      <c r="G253" s="78">
        <f>(Indeks!G253/Indeks!$G$40*Indeks!$G$2)/Indeks!H253*100</f>
        <v>2.8591193184700485E-2</v>
      </c>
      <c r="H253" s="78">
        <f t="shared" si="35"/>
        <v>0.99999999999999978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0.71558742636240102</v>
      </c>
      <c r="D254" s="78">
        <f>(Indeks!D254/Indeks!$D$40*Indeks!$D$2)/Indeks!H254*100</f>
        <v>8.1947352258366468E-2</v>
      </c>
      <c r="E254" s="78">
        <f>(Indeks!E254/Indeks!$E$40*Indeks!$E$2)/Indeks!H254*100</f>
        <v>8.4765301008726202E-2</v>
      </c>
      <c r="F254" s="78">
        <f>(Indeks!F254/Indeks!$F$40*Indeks!$F$2)/Indeks!H254*100</f>
        <v>8.9111240454919041E-2</v>
      </c>
      <c r="G254" s="78">
        <f>(Indeks!G254/Indeks!$G$40*Indeks!$G$2)/Indeks!H254*100</f>
        <v>2.8588679915586914E-2</v>
      </c>
      <c r="H254" s="78">
        <f t="shared" si="35"/>
        <v>0.99999999999999967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0.71552446960080895</v>
      </c>
      <c r="D255" s="189">
        <f>(Indeks!D255/Indeks!$D$40*Indeks!$D$2)/Indeks!H255*100</f>
        <v>8.1940142601336224E-2</v>
      </c>
      <c r="E255" s="189">
        <f>(Indeks!E255/Indeks!$E$40*Indeks!$E$2)/Indeks!H255*100</f>
        <v>8.4841796929541996E-2</v>
      </c>
      <c r="F255" s="189">
        <f>(Indeks!F255/Indeks!$F$40*Indeks!$F$2)/Indeks!H255*100</f>
        <v>8.9107426160007747E-2</v>
      </c>
      <c r="G255" s="189">
        <f>(Indeks!G255/Indeks!$G$40*Indeks!$G$2)/Indeks!H255*100</f>
        <v>2.858616470830494E-2</v>
      </c>
      <c r="H255" s="189">
        <f t="shared" si="35"/>
        <v>0.99999999999999978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0.71728104268970971</v>
      </c>
      <c r="D256" s="78">
        <f>(Indeks!D256/Indeks!$D$40*Indeks!$D$2)/Indeks!H256*100</f>
        <v>8.140917954092361E-2</v>
      </c>
      <c r="E256" s="78">
        <f>(Indeks!E256/Indeks!$E$40*Indeks!$E$2)/Indeks!H256*100</f>
        <v>8.435081082271563E-2</v>
      </c>
      <c r="F256" s="78">
        <f>(Indeks!F256/Indeks!$F$40*Indeks!$F$2)/Indeks!H256*100</f>
        <v>8.8558037423654729E-2</v>
      </c>
      <c r="G256" s="78">
        <f>(Indeks!G256/Indeks!$G$40*Indeks!$G$2)/Indeks!H256*100</f>
        <v>2.8400929522996231E-2</v>
      </c>
      <c r="H256" s="78">
        <f t="shared" ref="H256:H267" si="37">SUM(C256:G256)</f>
        <v>1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0.71721875458127293</v>
      </c>
      <c r="D257" s="78">
        <f>(Indeks!D257/Indeks!$D$40*Indeks!$D$2)/Indeks!H257*100</f>
        <v>8.1402110033295241E-2</v>
      </c>
      <c r="E257" s="78">
        <f>(Indeks!E257/Indeks!$E$40*Indeks!$E$2)/Indeks!H257*100</f>
        <v>8.4402301099554891E-2</v>
      </c>
      <c r="F257" s="78">
        <f>(Indeks!F257/Indeks!$F$40*Indeks!$F$2)/Indeks!H257*100</f>
        <v>8.8578371076741588E-2</v>
      </c>
      <c r="G257" s="78">
        <f>(Indeks!G257/Indeks!$G$40*Indeks!$G$2)/Indeks!H257*100</f>
        <v>2.8398463209135218E-2</v>
      </c>
      <c r="H257" s="78">
        <f t="shared" si="37"/>
        <v>0.99999999999999989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0.71715644151954505</v>
      </c>
      <c r="D258" s="78">
        <f>(Indeks!D258/Indeks!$D$40*Indeks!$D$2)/Indeks!H258*100</f>
        <v>8.1395037693545502E-2</v>
      </c>
      <c r="E258" s="78">
        <f>(Indeks!E258/Indeks!$E$40*Indeks!$E$2)/Indeks!H258*100</f>
        <v>8.4453819232079078E-2</v>
      </c>
      <c r="F258" s="78">
        <f>(Indeks!F258/Indeks!$F$40*Indeks!$F$2)/Indeks!H258*100</f>
        <v>8.8598705647588011E-2</v>
      </c>
      <c r="G258" s="78">
        <f>(Indeks!G258/Indeks!$G$40*Indeks!$G$2)/Indeks!H258*100</f>
        <v>2.8395995907242139E-2</v>
      </c>
      <c r="H258" s="78">
        <f t="shared" si="37"/>
        <v>0.99999999999999978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0.71890684657306125</v>
      </c>
      <c r="D259" s="80">
        <f>(Indeks!D259/Indeks!$D$40*Indeks!$D$2)/Indeks!H259*100</f>
        <v>8.086646237796756E-2</v>
      </c>
      <c r="E259" s="80">
        <f>(Indeks!E259/Indeks!$E$40*Indeks!$E$2)/Indeks!H259*100</f>
        <v>8.3963890071017816E-2</v>
      </c>
      <c r="F259" s="80">
        <f>(Indeks!F259/Indeks!$F$40*Indeks!$F$2)/Indeks!H259*100</f>
        <v>8.8051207252012556E-2</v>
      </c>
      <c r="G259" s="80">
        <f>(Indeks!G259/Indeks!$G$40*Indeks!$G$2)/Indeks!H259*100</f>
        <v>2.8211593725940485E-2</v>
      </c>
      <c r="H259" s="80">
        <f t="shared" si="37"/>
        <v>0.99999999999999967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0.71884472650876652</v>
      </c>
      <c r="D260" s="78">
        <f>(Indeks!D260/Indeks!$D$40*Indeks!$D$2)/Indeks!H260*100</f>
        <v>8.0859474783029281E-2</v>
      </c>
      <c r="E260" s="78">
        <f>(Indeks!E260/Indeks!$E$40*Indeks!$E$2)/Indeks!H260*100</f>
        <v>8.4015180300838377E-2</v>
      </c>
      <c r="F260" s="78">
        <f>(Indeks!F260/Indeks!$F$40*Indeks!$F$2)/Indeks!H260*100</f>
        <v>8.8071462418698662E-2</v>
      </c>
      <c r="G260" s="78">
        <f>(Indeks!G260/Indeks!$G$40*Indeks!$G$2)/Indeks!H260*100</f>
        <v>2.8209155988666919E-2</v>
      </c>
      <c r="H260" s="78">
        <f t="shared" si="37"/>
        <v>0.99999999999999967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0.71878258149912155</v>
      </c>
      <c r="D261" s="79">
        <f>(Indeks!D261/Indeks!$D$40*Indeks!$D$2)/Indeks!H261*100</f>
        <v>8.0852484382105447E-2</v>
      </c>
      <c r="E261" s="79">
        <f>(Indeks!E261/Indeks!$E$40*Indeks!$E$2)/Indeks!H261*100</f>
        <v>8.4066498316516941E-2</v>
      </c>
      <c r="F261" s="79">
        <f>(Indeks!F261/Indeks!$F$40*Indeks!$F$2)/Indeks!H261*100</f>
        <v>8.809171852977675E-2</v>
      </c>
      <c r="G261" s="79">
        <f>(Indeks!G261/Indeks!$G$40*Indeks!$G$2)/Indeks!H261*100</f>
        <v>2.8206717272479198E-2</v>
      </c>
      <c r="H261" s="79">
        <f t="shared" si="37"/>
        <v>0.99999999999999978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0.72052679517126028</v>
      </c>
      <c r="D262" s="80">
        <f>(Indeks!D262/Indeks!$D$40*Indeks!$D$2)/Indeks!H262*100</f>
        <v>8.0326299672031948E-2</v>
      </c>
      <c r="E262" s="80">
        <f>(Indeks!E262/Indeks!$E$40*Indeks!$E$2)/Indeks!H262*100</f>
        <v>8.3577637504799379E-2</v>
      </c>
      <c r="F262" s="80">
        <f>(Indeks!F262/Indeks!$F$40*Indeks!$F$2)/Indeks!H262*100</f>
        <v>8.7546118558732011E-2</v>
      </c>
      <c r="G262" s="80">
        <f>(Indeks!G262/Indeks!$G$40*Indeks!$G$2)/Indeks!H262*100</f>
        <v>2.8023149093176228E-2</v>
      </c>
      <c r="H262" s="80">
        <f t="shared" si="37"/>
        <v>0.99999999999999989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0.72046484432073099</v>
      </c>
      <c r="D263" s="78">
        <f>(Indeks!D263/Indeks!$D$40*Indeks!$D$2)/Indeks!H263*100</f>
        <v>8.0319393221615534E-2</v>
      </c>
      <c r="E263" s="78">
        <f>(Indeks!E263/Indeks!$E$40*Indeks!$E$2)/Indeks!H263*100</f>
        <v>8.3628727677949086E-2</v>
      </c>
      <c r="F263" s="78">
        <f>(Indeks!F263/Indeks!$F$40*Indeks!$F$2)/Indeks!H263*100</f>
        <v>8.7566295115202156E-2</v>
      </c>
      <c r="G263" s="78">
        <f>(Indeks!G263/Indeks!$G$40*Indeks!$G$2)/Indeks!H263*100</f>
        <v>2.8020739664502015E-2</v>
      </c>
      <c r="H263" s="78">
        <f t="shared" si="37"/>
        <v>0.99999999999999978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0.72040286853371283</v>
      </c>
      <c r="D264" s="81">
        <f>(Indeks!D264/Indeks!$D$40*Indeks!$D$2)/Indeks!H264*100</f>
        <v>8.0312483991211062E-2</v>
      </c>
      <c r="E264" s="81">
        <f>(Indeks!E264/Indeks!$E$40*Indeks!$E$2)/Indeks!H264*100</f>
        <v>8.367984556674822E-2</v>
      </c>
      <c r="F264" s="81">
        <f>(Indeks!F264/Indeks!$F$40*Indeks!$F$2)/Indeks!H264*100</f>
        <v>8.7586472642344398E-2</v>
      </c>
      <c r="G264" s="81">
        <f>(Indeks!G264/Indeks!$G$40*Indeks!$G$2)/Indeks!H264*100</f>
        <v>2.8018329265983292E-2</v>
      </c>
      <c r="H264" s="81">
        <f t="shared" si="37"/>
        <v>0.99999999999999978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0.72214086805191624</v>
      </c>
      <c r="D265" s="78">
        <f>(Indeks!D265/Indeks!$D$40*Indeks!$D$2)/Indeks!H265*100</f>
        <v>7.9788692561947858E-2</v>
      </c>
      <c r="E265" s="78">
        <f>(Indeks!E265/Indeks!$E$40*Indeks!$E$2)/Indeks!H265*100</f>
        <v>8.3192064368862076E-2</v>
      </c>
      <c r="F265" s="78">
        <f>(Indeks!F265/Indeks!$F$40*Indeks!$F$2)/Indeks!H265*100</f>
        <v>8.7042778995270464E-2</v>
      </c>
      <c r="G265" s="78">
        <f>(Indeks!G265/Indeks!$G$40*Indeks!$G$2)/Indeks!H265*100</f>
        <v>2.783559602200341E-2</v>
      </c>
      <c r="H265" s="78">
        <f t="shared" si="37"/>
        <v>1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0.72207908756663441</v>
      </c>
      <c r="D266" s="78">
        <f>(Indeks!D266/Indeks!$D$40*Indeks!$D$2)/Indeks!H266*100</f>
        <v>7.9781866491904524E-2</v>
      </c>
      <c r="E266" s="78">
        <f>(Indeks!E266/Indeks!$E$40*Indeks!$E$2)/Indeks!H266*100</f>
        <v>8.3242954483752421E-2</v>
      </c>
      <c r="F266" s="78">
        <f>(Indeks!F266/Indeks!$F$40*Indeks!$F$2)/Indeks!H266*100</f>
        <v>8.7062876822365923E-2</v>
      </c>
      <c r="G266" s="78">
        <f>(Indeks!G266/Indeks!$G$40*Indeks!$G$2)/Indeks!H266*100</f>
        <v>2.7833214635342676E-2</v>
      </c>
      <c r="H266" s="78">
        <f t="shared" si="37"/>
        <v>1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0.72201728215464167</v>
      </c>
      <c r="D267" s="199">
        <f>(Indeks!D267/Indeks!$D$40*Indeks!$D$2)/Indeks!H267*100</f>
        <v>7.9775037667731405E-2</v>
      </c>
      <c r="E267" s="199">
        <f>(Indeks!E267/Indeks!$E$40*Indeks!$E$2)/Indeks!H267*100</f>
        <v>8.3293872243706407E-2</v>
      </c>
      <c r="F267" s="199">
        <f>(Indeks!F267/Indeks!$F$40*Indeks!$F$2)/Indeks!H267*100</f>
        <v>8.7082975646062113E-2</v>
      </c>
      <c r="G267" s="199">
        <f>(Indeks!G267/Indeks!$G$40*Indeks!$G$2)/Indeks!H267*100</f>
        <v>2.7830832287858532E-2</v>
      </c>
      <c r="H267" s="199">
        <f t="shared" si="37"/>
        <v>1.0000000000000002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J249" sqref="J249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141.19895994311696</v>
      </c>
      <c r="D240" s="113">
        <f t="shared" si="32"/>
        <v>2.3964807788747128E-2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139.57819612923041</v>
      </c>
      <c r="D241" s="110">
        <f t="shared" si="32"/>
        <v>-1.1478581814904949E-2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141.61759443385091</v>
      </c>
      <c r="D242" s="104">
        <f t="shared" si="32"/>
        <v>1.4611152466337219E-2</v>
      </c>
      <c r="E242" s="104">
        <f>(SUM(C240:C242)-SUM(C237:C239))/SUM(C237:C239)</f>
        <v>2.0055186366244846E-2</v>
      </c>
      <c r="F242" s="104">
        <f>(SUM(C237:C242)-SUM(C231:C236))/SUM(C231:C236)</f>
        <v>7.7518983879354825E-3</v>
      </c>
      <c r="G242" s="104">
        <f>(SUM(C231:C242)-SUM(C219:C230))/SUM(C219:C230)</f>
        <v>-1.4217780365124312E-2</v>
      </c>
      <c r="H242" s="101">
        <f>(C231+C232+C233+C234+C235+C236+C237+C238+C239+C240+C241+C242)/12</f>
        <v>138.87793564191261</v>
      </c>
    </row>
    <row r="243" spans="1:8" x14ac:dyDescent="0.2">
      <c r="A243" s="49">
        <v>2025</v>
      </c>
      <c r="B243" s="50" t="s">
        <v>7</v>
      </c>
      <c r="C243" s="106">
        <f>Indeks!H244</f>
        <v>142.07718322829342</v>
      </c>
      <c r="D243" s="115">
        <f t="shared" ref="D243:D254" si="34">(C243-C242)/C242</f>
        <v>3.2452803359626506E-3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141.68200390628783</v>
      </c>
      <c r="D244" s="110">
        <f t="shared" si="34"/>
        <v>-2.7814411366151896E-3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58">
        <f>Indeks!H246</f>
        <v>141.69463243002866</v>
      </c>
      <c r="D245" s="160">
        <f t="shared" si="34"/>
        <v>8.913287074329153E-5</v>
      </c>
      <c r="E245" s="160">
        <f>(SUM(C243:C245)-SUM(C240:C242))/SUM(C240:C242)</f>
        <v>7.2422042526467155E-3</v>
      </c>
      <c r="F245" s="160"/>
      <c r="G245" s="160"/>
      <c r="H245" s="160"/>
    </row>
    <row r="246" spans="1:8" x14ac:dyDescent="0.2">
      <c r="A246" s="18">
        <f t="shared" si="35"/>
        <v>2025</v>
      </c>
      <c r="B246" s="19" t="s">
        <v>10</v>
      </c>
      <c r="C246" s="159">
        <f>Indeks!H247</f>
        <v>142.68418217011359</v>
      </c>
      <c r="D246" s="161">
        <f t="shared" si="34"/>
        <v>6.9836783730928016E-3</v>
      </c>
      <c r="E246" s="161"/>
      <c r="F246" s="161"/>
      <c r="G246" s="161"/>
      <c r="H246" s="192"/>
    </row>
    <row r="247" spans="1:8" x14ac:dyDescent="0.2">
      <c r="A247" s="187">
        <f t="shared" si="35"/>
        <v>2025</v>
      </c>
      <c r="B247" s="188" t="s">
        <v>11</v>
      </c>
      <c r="C247" s="191">
        <f>Indeks!H248</f>
        <v>142.69683462163587</v>
      </c>
      <c r="D247" s="192">
        <f t="shared" si="34"/>
        <v>8.8674521098636611E-5</v>
      </c>
      <c r="E247" s="192"/>
      <c r="F247" s="192"/>
      <c r="G247" s="192"/>
      <c r="H247" s="192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142.70949905479</v>
      </c>
      <c r="D248" s="160">
        <f t="shared" si="34"/>
        <v>8.8750624270738919E-5</v>
      </c>
      <c r="E248" s="160">
        <f>(SUM(C246:C248)-SUM(C243:C245))/SUM(C243:C245)</f>
        <v>6.1973736294760468E-3</v>
      </c>
      <c r="F248" s="160">
        <f>(SUM(C243:C248)-SUM(C237:C242))/SUM(C237:C242)</f>
        <v>2.0394258805225478E-2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143.70856890049879</v>
      </c>
      <c r="D249" s="161">
        <f t="shared" si="34"/>
        <v>7.0007242147575553E-3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143.72125733245753</v>
      </c>
      <c r="D250" s="192">
        <f t="shared" si="34"/>
        <v>8.8292800184527526E-5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143.73395778161245</v>
      </c>
      <c r="D251" s="160">
        <f t="shared" si="34"/>
        <v>8.8368619859352233E-5</v>
      </c>
      <c r="E251" s="160">
        <f>(SUM(C249:C251)-SUM(C246:C248))/SUM(C246:C248)</f>
        <v>7.1790148444470488E-3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144.74263991503182</v>
      </c>
      <c r="D252" s="192">
        <f t="shared" si="34"/>
        <v>7.017702350838686E-3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144.75536443422573</v>
      </c>
      <c r="D253" s="192">
        <f t="shared" si="34"/>
        <v>8.7911338368425963E-5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144.76810100628586</v>
      </c>
      <c r="D254" s="190">
        <f t="shared" si="34"/>
        <v>8.7986874337371785E-5</v>
      </c>
      <c r="E254" s="190">
        <f>(SUM(C252:C254)-SUM(C249:C251))/SUM(C249:C251)</f>
        <v>7.1952270946527711E-3</v>
      </c>
      <c r="F254" s="190">
        <f>(SUM(C249:C254)-SUM(C243:C248))/SUM(C243:C248)</f>
        <v>1.3924940352673689E-2</v>
      </c>
      <c r="G254" s="190">
        <f>(SUM(C243:C254)-SUM(C231:C242))/SUM(C231:C242)</f>
        <v>3.1465879752562084E-2</v>
      </c>
      <c r="H254" s="181">
        <f>(C243+C244+C245+C246+C247+C248+C249+C250+C251+C252+C253+C254)/12</f>
        <v>143.24785206510509</v>
      </c>
    </row>
    <row r="255" spans="1:8" x14ac:dyDescent="0.2">
      <c r="A255" s="49">
        <v>2026</v>
      </c>
      <c r="B255" s="203" t="s">
        <v>7</v>
      </c>
      <c r="C255" s="208">
        <f>Indeks!H256</f>
        <v>145.712300596478</v>
      </c>
      <c r="D255" s="212">
        <f t="shared" ref="D255:D266" si="36">(C255-C254)/C254</f>
        <v>6.5221522119098896E-3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145.72495523430243</v>
      </c>
      <c r="D256" s="213">
        <f t="shared" si="36"/>
        <v>8.6846736841182892E-5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145.737617141252</v>
      </c>
      <c r="D257" s="214">
        <f t="shared" si="36"/>
        <v>8.6889077640931608E-5</v>
      </c>
      <c r="E257" s="214">
        <f>(SUM(C255:C257)-SUM(C252:C254))/SUM(C252:C254)</f>
        <v>6.6981226041289317E-3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146.69021608903287</v>
      </c>
      <c r="D258" s="215">
        <f t="shared" si="36"/>
        <v>6.5363971668178956E-3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146.70289254796597</v>
      </c>
      <c r="D259" s="213">
        <f t="shared" si="36"/>
        <v>8.6416526412411919E-5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146.71557628976356</v>
      </c>
      <c r="D260" s="214">
        <f t="shared" si="36"/>
        <v>8.6458702874183096E-5</v>
      </c>
      <c r="E260" s="214">
        <f>(SUM(C258:C260)-SUM(C255:C257))/SUM(C255:C257)</f>
        <v>6.7108430427054531E-3</v>
      </c>
      <c r="F260" s="214">
        <f>(SUM(C255:C260)-SUM(C249:C254))/SUM(C249:C254)</f>
        <v>1.3696855949024513E-2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147.67664997656973</v>
      </c>
      <c r="D261" s="215">
        <f t="shared" si="36"/>
        <v>6.5505906810334243E-3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147.68934829785698</v>
      </c>
      <c r="D262" s="213">
        <f t="shared" si="36"/>
        <v>8.5987333063559631E-5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147.70205391577545</v>
      </c>
      <c r="D263" s="214">
        <f t="shared" si="36"/>
        <v>8.6029345141710146E-5</v>
      </c>
      <c r="E263" s="214">
        <f>(SUM(C261:C263)-SUM(C258:C260))/SUM(C258:C260)</f>
        <v>6.724173743429292E-3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148.67167840066833</v>
      </c>
      <c r="D264" s="213">
        <f t="shared" si="36"/>
        <v>6.5647325760668654E-3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148.68439862563733</v>
      </c>
      <c r="D265" s="213">
        <f t="shared" si="36"/>
        <v>8.5559167057498638E-5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148.69712616103166</v>
      </c>
      <c r="D266" s="213">
        <f t="shared" si="36"/>
        <v>8.5601014712909245E-5</v>
      </c>
      <c r="E266" s="213">
        <f>(SUM(C264:C266)-SUM(C261:C263))/SUM(C261:C263)</f>
        <v>6.7374548500592421E-3</v>
      </c>
      <c r="F266" s="213">
        <f>(SUM(C261:C266)-SUM(C255:C260))/SUM(C255:C260)</f>
        <v>1.3493581832420784E-2</v>
      </c>
      <c r="G266" s="213">
        <f>(SUM(C255:C266)-SUM(C243:C254))/SUM(C243:C254)</f>
        <v>2.7592379112670335E-2</v>
      </c>
      <c r="H266" s="181">
        <f>(C255+C256+C257+C258+C259+C260+C261+C262+C263+C264+C265+C266)/12</f>
        <v>147.2004011063612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D255" sqref="D255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75.75" x14ac:dyDescent="0.2">
      <c r="A5" s="114" t="s">
        <v>3</v>
      </c>
      <c r="B5" s="143" t="s">
        <v>68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74</v>
      </c>
      <c r="B6" s="143" t="s">
        <v>75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76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72</v>
      </c>
      <c r="D9" s="7"/>
      <c r="E9" s="5"/>
    </row>
    <row r="10" spans="1:5" ht="89.25" x14ac:dyDescent="0.2">
      <c r="A10" s="114" t="s">
        <v>5</v>
      </c>
      <c r="B10" s="143" t="s">
        <v>80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81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80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2024-12-19T07:46:09Z</cp:lastPrinted>
  <dcterms:created xsi:type="dcterms:W3CDTF">2009-05-19T06:17:18Z</dcterms:created>
  <dcterms:modified xsi:type="dcterms:W3CDTF">2025-01-16T13:57:28Z</dcterms:modified>
</cp:coreProperties>
</file>