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\"/>
    </mc:Choice>
  </mc:AlternateContent>
  <xr:revisionPtr revIDLastSave="0" documentId="13_ncr:1_{1D63E116-3C0A-4E74-9D9B-5AD05F805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" l="1"/>
  <c r="E247" i="1"/>
  <c r="C248" i="1"/>
  <c r="C247" i="1"/>
  <c r="C246" i="1"/>
  <c r="C245" i="1"/>
  <c r="C244" i="1"/>
  <c r="C243" i="1"/>
  <c r="C242" i="1"/>
  <c r="F246" i="1" l="1"/>
  <c r="E246" i="1"/>
  <c r="D246" i="1"/>
  <c r="C139" i="8"/>
  <c r="C138" i="8"/>
  <c r="C137" i="8"/>
  <c r="C136" i="8"/>
  <c r="C135" i="8"/>
  <c r="C134" i="8"/>
  <c r="C133" i="8"/>
  <c r="C132" i="8"/>
  <c r="C131" i="8"/>
  <c r="C130" i="8"/>
  <c r="C129" i="8"/>
  <c r="D247" i="1" s="1"/>
  <c r="H247" i="1" s="1"/>
  <c r="C128" i="8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35" i="1"/>
  <c r="H246" i="1" l="1"/>
  <c r="E245" i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F187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D68" i="2"/>
  <c r="E19" i="2"/>
  <c r="C11" i="8"/>
  <c r="C13" i="8"/>
  <c r="I13" i="8"/>
  <c r="D163" i="1"/>
  <c r="F67" i="2"/>
  <c r="C67" i="2"/>
  <c r="C18" i="5"/>
  <c r="C67" i="5"/>
  <c r="I10" i="1"/>
  <c r="C14" i="8"/>
  <c r="D13" i="8"/>
  <c r="F189" i="1"/>
  <c r="F188" i="1"/>
  <c r="D196" i="1"/>
  <c r="F192" i="1" l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E104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D104" i="2"/>
  <c r="F68" i="2"/>
  <c r="G67" i="2"/>
  <c r="E121" i="2"/>
  <c r="D105" i="2"/>
  <c r="C34" i="2"/>
  <c r="C41" i="5"/>
  <c r="E57" i="2"/>
  <c r="E89" i="2"/>
  <c r="F104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E157" i="2"/>
  <c r="D85" i="2"/>
  <c r="C18" i="2"/>
  <c r="E39" i="2"/>
  <c r="D39" i="2"/>
  <c r="C52" i="5"/>
  <c r="I80" i="1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E138" i="2" l="1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F160" i="1"/>
  <c r="G160" i="1"/>
  <c r="E160" i="1"/>
  <c r="C160" i="5"/>
  <c r="M13" i="8"/>
  <c r="H156" i="2" l="1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C251" i="1" l="1"/>
  <c r="H214" i="2"/>
  <c r="D213" i="5"/>
  <c r="F216" i="2"/>
  <c r="C214" i="5"/>
  <c r="D214" i="5" s="1"/>
  <c r="C215" i="2"/>
  <c r="D215" i="2"/>
  <c r="G215" i="2"/>
  <c r="E215" i="2"/>
  <c r="F215" i="2"/>
  <c r="C249" i="1" l="1"/>
  <c r="C250" i="1"/>
  <c r="C254" i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59" i="1"/>
  <c r="C258" i="1"/>
  <c r="C263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D248" i="1" l="1"/>
  <c r="G248" i="1"/>
  <c r="C240" i="5"/>
  <c r="C241" i="2"/>
  <c r="G241" i="2"/>
  <c r="D241" i="2"/>
  <c r="D239" i="5"/>
  <c r="E239" i="5"/>
  <c r="E241" i="2"/>
  <c r="F241" i="2"/>
  <c r="H240" i="2"/>
  <c r="D249" i="1" l="1"/>
  <c r="F244" i="2"/>
  <c r="G249" i="1"/>
  <c r="E243" i="2"/>
  <c r="C241" i="5"/>
  <c r="C242" i="2"/>
  <c r="G242" i="2"/>
  <c r="D242" i="2"/>
  <c r="E242" i="2"/>
  <c r="H241" i="2"/>
  <c r="F242" i="2"/>
  <c r="D240" i="5"/>
  <c r="D250" i="1" l="1"/>
  <c r="F248" i="1"/>
  <c r="C243" i="5"/>
  <c r="C244" i="2"/>
  <c r="G244" i="2"/>
  <c r="D244" i="2"/>
  <c r="E244" i="2"/>
  <c r="E248" i="1"/>
  <c r="F245" i="2"/>
  <c r="G250" i="1"/>
  <c r="H242" i="2"/>
  <c r="D241" i="5"/>
  <c r="F243" i="2"/>
  <c r="C242" i="5"/>
  <c r="H242" i="5" s="1"/>
  <c r="C243" i="2"/>
  <c r="G243" i="2"/>
  <c r="D243" i="2"/>
  <c r="H244" i="2" l="1"/>
  <c r="D243" i="5"/>
  <c r="F249" i="1"/>
  <c r="C244" i="5"/>
  <c r="D244" i="5" s="1"/>
  <c r="C245" i="2"/>
  <c r="D245" i="2"/>
  <c r="G245" i="2"/>
  <c r="D251" i="1"/>
  <c r="E245" i="2"/>
  <c r="E249" i="1"/>
  <c r="H248" i="1"/>
  <c r="E246" i="2" s="1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H249" i="1"/>
  <c r="E247" i="2" s="1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C267" i="2"/>
  <c r="D267" i="2"/>
  <c r="G267" i="2"/>
  <c r="E267" i="2"/>
  <c r="F267" i="2"/>
  <c r="H266" i="2"/>
  <c r="H266" i="5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<sst xmlns="http://schemas.openxmlformats.org/spreadsheetml/2006/main" count="1179" uniqueCount="127">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</sst>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6"/>
  <sheetViews>
    <sheetView tabSelected="1" view="pageBreakPreview" topLeftCell="A3" zoomScaleNormal="90" zoomScaleSheetLayoutView="100" workbookViewId="0">
      <selection activeCell="D247" sqref="D24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.75" thickBot="1" x14ac:dyDescent="0.25">
      <c r="A239" s="12">
        <f t="shared" si="61"/>
        <v>2024</v>
      </c>
      <c r="B239" s="13" t="s">
        <v>13</v>
      </c>
      <c r="C239" s="119">
        <f t="shared" si="64"/>
        <v>156.36348000000001</v>
      </c>
      <c r="D239" s="209">
        <f>+'Beregning HVO indeks'!C118</f>
        <v>344.99573617578505</v>
      </c>
      <c r="E239" s="170">
        <f>131/99.8*118.5</f>
        <v>155.54609218436875</v>
      </c>
      <c r="F239" s="154">
        <f>+F$175*(122.7/103.6)</f>
        <v>124.39055483709409</v>
      </c>
      <c r="G239" s="120">
        <v>3.43</v>
      </c>
      <c r="H239" s="101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125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129">
        <f t="shared" si="33"/>
        <v>310.7664040052199</v>
      </c>
      <c r="E248" s="129">
        <f t="shared" ref="E248:E257" si="71">E247*(1+(((SUM(E$234:E$245)-SUM(E$222:E$233))/SUM(E$222:E$233))/12))</f>
        <v>156.22573232467309</v>
      </c>
      <c r="F248" s="129">
        <f t="shared" ref="F248:F257" si="72">F247*(1+(((SUM(F$234:F$245)-SUM(F$222:F$233))/SUM(F$222:F$233))/12))</f>
        <v>125.20723372690783</v>
      </c>
      <c r="G248" s="72">
        <f t="shared" ref="G248:G269" si="73">+G247</f>
        <v>2.82</v>
      </c>
      <c r="H248" s="290">
        <f t="shared" ref="H248:H257" si="74">(100+((C248-$C$163)/$C$163*100*$C$160)+((D248-$D$163)/$D$163*100*$D$160)+((E248-$E$163)/$E$163*100*$E$160)+((F248-$F$163)/$F$163*100*$F$160)+((G248-$G$163)/$G$163*100*$G$160))*$H$163/100</f>
        <v>152.37771571682595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128">
        <f t="shared" ref="C249:C257" si="75">C246*(1+(((SUM(C$234:C$245)-SUM(C$222:C$233))/SUM(C$222:C$233))/4))</f>
        <v>163.5582260841249</v>
      </c>
      <c r="D249" s="130">
        <f t="shared" si="33"/>
        <v>310.7664040052199</v>
      </c>
      <c r="E249" s="128">
        <f t="shared" si="71"/>
        <v>156.38047548777047</v>
      </c>
      <c r="F249" s="128">
        <f t="shared" si="72"/>
        <v>125.21289050985385</v>
      </c>
      <c r="G249" s="127">
        <f t="shared" si="73"/>
        <v>2.82</v>
      </c>
      <c r="H249" s="289">
        <f t="shared" si="74"/>
        <v>153.34410539968087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128">
        <f t="shared" si="75"/>
        <v>163.5582260841249</v>
      </c>
      <c r="D250" s="128">
        <f t="shared" si="33"/>
        <v>310.7664040052199</v>
      </c>
      <c r="E250" s="128">
        <f t="shared" si="71"/>
        <v>156.53537192553119</v>
      </c>
      <c r="F250" s="128">
        <f t="shared" si="72"/>
        <v>125.21854754836971</v>
      </c>
      <c r="G250" s="71">
        <f t="shared" si="73"/>
        <v>2.82</v>
      </c>
      <c r="H250" s="289">
        <f t="shared" si="74"/>
        <v>153.355358496581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129">
        <f t="shared" si="75"/>
        <v>163.5582260841249</v>
      </c>
      <c r="D251" s="129">
        <f t="shared" si="33"/>
        <v>310.7664040052199</v>
      </c>
      <c r="E251" s="129">
        <f t="shared" si="71"/>
        <v>156.69042178977534</v>
      </c>
      <c r="F251" s="129">
        <f t="shared" si="72"/>
        <v>125.22420484246696</v>
      </c>
      <c r="G251" s="72">
        <f t="shared" si="73"/>
        <v>2.82</v>
      </c>
      <c r="H251" s="290">
        <f t="shared" si="74"/>
        <v>153.36662224411302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si="75"/>
        <v>165.30551143387098</v>
      </c>
      <c r="D252" s="128">
        <f t="shared" si="33"/>
        <v>310.7664040052199</v>
      </c>
      <c r="E252" s="128">
        <f t="shared" si="71"/>
        <v>156.8456252324734</v>
      </c>
      <c r="F252" s="128">
        <f t="shared" si="72"/>
        <v>125.22986239215716</v>
      </c>
      <c r="G252" s="71">
        <f t="shared" si="73"/>
        <v>2.82</v>
      </c>
      <c r="H252" s="289">
        <f t="shared" si="74"/>
        <v>154.34324767476326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5"/>
        <v>165.30551143387098</v>
      </c>
      <c r="D253" s="128">
        <f t="shared" si="33"/>
        <v>310.7664040052199</v>
      </c>
      <c r="E253" s="128">
        <f t="shared" si="71"/>
        <v>157.00098240574636</v>
      </c>
      <c r="F253" s="128">
        <f t="shared" si="72"/>
        <v>125.23552019745183</v>
      </c>
      <c r="G253" s="71">
        <f t="shared" si="73"/>
        <v>2.82</v>
      </c>
      <c r="H253" s="289">
        <f t="shared" si="74"/>
        <v>154.35453275515096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5"/>
        <v>165.30551143387098</v>
      </c>
      <c r="D254" s="129">
        <f t="shared" si="33"/>
        <v>310.7664040052199</v>
      </c>
      <c r="E254" s="129">
        <f t="shared" si="71"/>
        <v>157.15649346186592</v>
      </c>
      <c r="F254" s="129">
        <f t="shared" si="72"/>
        <v>125.24117825836255</v>
      </c>
      <c r="G254" s="72">
        <f t="shared" si="73"/>
        <v>2.82</v>
      </c>
      <c r="H254" s="290">
        <f t="shared" si="74"/>
        <v>154.36582851778334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5"/>
        <v>167.07146295631</v>
      </c>
      <c r="D255" s="128">
        <f t="shared" si="33"/>
        <v>310.7664040052199</v>
      </c>
      <c r="E255" s="128">
        <f t="shared" si="71"/>
        <v>157.31215855325459</v>
      </c>
      <c r="F255" s="128">
        <f t="shared" si="72"/>
        <v>125.24683657490084</v>
      </c>
      <c r="G255" s="71">
        <f t="shared" si="73"/>
        <v>2.82</v>
      </c>
      <c r="H255" s="289">
        <f t="shared" si="74"/>
        <v>155.35279879777082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5"/>
        <v>167.07146295631</v>
      </c>
      <c r="D256" s="128">
        <f t="shared" si="33"/>
        <v>310.7664040052199</v>
      </c>
      <c r="E256" s="128">
        <f t="shared" si="71"/>
        <v>157.46797783248587</v>
      </c>
      <c r="F256" s="128">
        <f t="shared" si="72"/>
        <v>125.25249514707826</v>
      </c>
      <c r="G256" s="71">
        <f t="shared" si="73"/>
        <v>2.82</v>
      </c>
      <c r="H256" s="289">
        <f t="shared" si="74"/>
        <v>155.36411595657844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5"/>
        <v>167.07146295631</v>
      </c>
      <c r="D257" s="293">
        <f t="shared" si="33"/>
        <v>310.7664040052199</v>
      </c>
      <c r="E257" s="293">
        <f t="shared" si="71"/>
        <v>157.62395145228436</v>
      </c>
      <c r="F257" s="293">
        <f t="shared" si="72"/>
        <v>125.25815397490636</v>
      </c>
      <c r="G257" s="294">
        <f t="shared" si="73"/>
        <v>2.82</v>
      </c>
      <c r="H257" s="295">
        <f t="shared" si="74"/>
        <v>155.37544382933754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168.7770903441496</v>
      </c>
      <c r="D258" s="128">
        <f t="shared" si="33"/>
        <v>310.7664040052199</v>
      </c>
      <c r="E258" s="128">
        <f>E257*(1+(((SUM(E$246:E$257)-SUM(E$234:E$245))/SUM(E$234:E$245))/12))</f>
        <v>157.73386734433777</v>
      </c>
      <c r="F258" s="128">
        <f>F257*(1+(((SUM(F$246:F$257)-SUM(F$234:F$245))/SUM(F$234:F$245))/12))</f>
        <v>125.29779503599744</v>
      </c>
      <c r="G258" s="71">
        <f t="shared" si="73"/>
        <v>2.82</v>
      </c>
      <c r="H258" s="300">
        <f>(100+((C258-$C$163)/$C$163*100*$C$160)+((D258-$D$163)/$D$163*100*$D$160)+((E258-$E$163)/$E$163*100*$E$160)+((F258-$F$163)/$F$163*100*$F$160)+((G258-$G$163)/$G$163*100*$G$160))*$H$163/100</f>
        <v>156.32906687340079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76">C256*(1+(((SUM(C$246:C$257)-SUM(C$234:C$245))/SUM(C$234:C$245))/4))</f>
        <v>168.7770903441496</v>
      </c>
      <c r="D259" s="128">
        <f t="shared" si="33"/>
        <v>310.7664040052199</v>
      </c>
      <c r="E259" s="128">
        <f t="shared" ref="E259:E269" si="77">E258*(1+(((SUM(E$246:E$257)-SUM(E$234:E$245))/SUM(E$234:E$245))/12))</f>
        <v>157.84385988402764</v>
      </c>
      <c r="F259" s="128">
        <f t="shared" ref="F259:F269" si="78">F258*(1+(((SUM(F$246:F$257)-SUM(F$234:F$245))/SUM(F$234:F$245))/12))</f>
        <v>125.33744864248915</v>
      </c>
      <c r="G259" s="71">
        <f t="shared" si="73"/>
        <v>2.82</v>
      </c>
      <c r="H259" s="300">
        <f t="shared" ref="H259:H269" si="79">(100+((C259-$C$163)/$C$163*100*$C$160)+((D259-$D$163)/$D$163*100*$D$160)+((E259-$E$163)/$E$163*100*$E$160)+((F259-$F$163)/$F$163*100*$F$160)+((G259-$G$163)/$G$163*100*$G$160))*$H$163/100</f>
        <v>156.34036081580669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76"/>
        <v>168.7770903441496</v>
      </c>
      <c r="D260" s="129">
        <f t="shared" ref="D260:D269" si="80">D259</f>
        <v>310.7664040052199</v>
      </c>
      <c r="E260" s="129">
        <f t="shared" si="77"/>
        <v>157.95392912480264</v>
      </c>
      <c r="F260" s="129">
        <f t="shared" si="78"/>
        <v>125.37711479835181</v>
      </c>
      <c r="G260" s="72">
        <f t="shared" si="73"/>
        <v>2.82</v>
      </c>
      <c r="H260" s="301">
        <f t="shared" si="79"/>
        <v>156.35166123401731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76"/>
        <v>170.50013042913488</v>
      </c>
      <c r="D261" s="130">
        <f t="shared" si="80"/>
        <v>310.7664040052199</v>
      </c>
      <c r="E261" s="128">
        <f t="shared" si="77"/>
        <v>158.06407512014871</v>
      </c>
      <c r="F261" s="128">
        <f t="shared" si="78"/>
        <v>125.41679350755697</v>
      </c>
      <c r="G261" s="127">
        <f t="shared" si="73"/>
        <v>2.82</v>
      </c>
      <c r="H261" s="300">
        <f t="shared" si="79"/>
        <v>157.31492398016366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76"/>
        <v>170.50013042913488</v>
      </c>
      <c r="D262" s="128">
        <f t="shared" si="80"/>
        <v>310.7664040052199</v>
      </c>
      <c r="E262" s="128">
        <f t="shared" si="77"/>
        <v>158.17429792358914</v>
      </c>
      <c r="F262" s="128">
        <f t="shared" si="78"/>
        <v>125.45648477407745</v>
      </c>
      <c r="G262" s="71">
        <f t="shared" si="73"/>
        <v>2.82</v>
      </c>
      <c r="H262" s="300">
        <f t="shared" si="79"/>
        <v>157.32623736220481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76"/>
        <v>170.50013042913488</v>
      </c>
      <c r="D263" s="129">
        <f t="shared" si="80"/>
        <v>310.7664040052199</v>
      </c>
      <c r="E263" s="129">
        <f t="shared" si="77"/>
        <v>158.28459758868451</v>
      </c>
      <c r="F263" s="129">
        <f t="shared" si="78"/>
        <v>125.49618860188733</v>
      </c>
      <c r="G263" s="72">
        <f t="shared" si="73"/>
        <v>2.82</v>
      </c>
      <c r="H263" s="301">
        <f t="shared" si="79"/>
        <v>157.33755723227713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76"/>
        <v>172.24076097695144</v>
      </c>
      <c r="D264" s="128">
        <f t="shared" si="80"/>
        <v>310.7664040052199</v>
      </c>
      <c r="E264" s="128">
        <f t="shared" si="77"/>
        <v>158.39497416903271</v>
      </c>
      <c r="F264" s="128">
        <f t="shared" si="78"/>
        <v>125.53590499496192</v>
      </c>
      <c r="G264" s="71">
        <f t="shared" si="73"/>
        <v>2.82</v>
      </c>
      <c r="H264" s="300">
        <f t="shared" si="79"/>
        <v>158.3105579302717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76"/>
        <v>172.24076097695144</v>
      </c>
      <c r="D265" s="128">
        <f t="shared" si="80"/>
        <v>310.7664040052199</v>
      </c>
      <c r="E265" s="128">
        <f t="shared" si="77"/>
        <v>158.50542771826909</v>
      </c>
      <c r="F265" s="128">
        <f t="shared" si="78"/>
        <v>125.57563395727783</v>
      </c>
      <c r="G265" s="71">
        <f t="shared" si="73"/>
        <v>2.82</v>
      </c>
      <c r="H265" s="300">
        <f t="shared" si="79"/>
        <v>158.32189078865167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76"/>
        <v>172.24076097695144</v>
      </c>
      <c r="D266" s="129">
        <f t="shared" si="80"/>
        <v>310.7664040052199</v>
      </c>
      <c r="E266" s="129">
        <f t="shared" si="77"/>
        <v>158.61595829006632</v>
      </c>
      <c r="F266" s="129">
        <f t="shared" si="78"/>
        <v>125.6153754928129</v>
      </c>
      <c r="G266" s="72">
        <f t="shared" si="73"/>
        <v>2.82</v>
      </c>
      <c r="H266" s="301">
        <f t="shared" si="79"/>
        <v>158.33323014731354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76"/>
        <v>173.99916156808916</v>
      </c>
      <c r="D267" s="128">
        <f t="shared" si="80"/>
        <v>310.7664040052199</v>
      </c>
      <c r="E267" s="128">
        <f t="shared" si="77"/>
        <v>158.72656593813457</v>
      </c>
      <c r="F267" s="128">
        <f t="shared" si="78"/>
        <v>125.65512960554625</v>
      </c>
      <c r="G267" s="71">
        <f t="shared" si="73"/>
        <v>2.82</v>
      </c>
      <c r="H267" s="300">
        <f t="shared" si="79"/>
        <v>159.31606804964892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76"/>
        <v>173.99916156808916</v>
      </c>
      <c r="D268" s="128">
        <f t="shared" si="80"/>
        <v>310.7664040052199</v>
      </c>
      <c r="E268" s="128">
        <f t="shared" si="77"/>
        <v>158.8372507162214</v>
      </c>
      <c r="F268" s="128">
        <f t="shared" si="78"/>
        <v>125.69489629945824</v>
      </c>
      <c r="G268" s="71">
        <f t="shared" si="73"/>
        <v>2.82</v>
      </c>
      <c r="H268" s="300">
        <f t="shared" si="79"/>
        <v>159.32742042114432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76"/>
        <v>173.99916156808916</v>
      </c>
      <c r="D269" s="297">
        <f t="shared" si="80"/>
        <v>310.7664040052199</v>
      </c>
      <c r="E269" s="297">
        <f t="shared" si="77"/>
        <v>158.94801267811189</v>
      </c>
      <c r="F269" s="297">
        <f t="shared" si="78"/>
        <v>125.7346755785305</v>
      </c>
      <c r="G269" s="298">
        <f t="shared" si="73"/>
        <v>2.82</v>
      </c>
      <c r="H269" s="300">
        <f t="shared" si="79"/>
        <v>159.33877930519674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115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114</v>
      </c>
      <c r="B274" s="167" t="s">
        <v>116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ht="15" x14ac:dyDescent="0.2">
      <c r="A275" s="163" t="s">
        <v>71</v>
      </c>
      <c r="B275" s="164" t="s">
        <v>74</v>
      </c>
      <c r="C275" s="164"/>
      <c r="D275" s="164"/>
      <c r="E275" s="164"/>
      <c r="F275" s="313"/>
      <c r="G275" s="164"/>
      <c r="H275" s="316"/>
      <c r="I275" s="164"/>
      <c r="J275" s="164"/>
      <c r="K275" s="165"/>
    </row>
    <row r="276" spans="1:11" ht="18.75" customHeight="1" x14ac:dyDescent="0.2">
      <c r="A276" s="322" t="s">
        <v>124</v>
      </c>
      <c r="B276" s="324" t="s">
        <v>126</v>
      </c>
      <c r="C276" s="324"/>
      <c r="D276" s="324"/>
      <c r="E276" s="324"/>
      <c r="F276" s="324"/>
      <c r="G276" s="324"/>
      <c r="H276" s="324"/>
      <c r="I276" s="324"/>
      <c r="J276" s="324"/>
    </row>
  </sheetData>
  <mergeCells count="1">
    <mergeCell ref="B276:J276"/>
  </mergeCells>
  <phoneticPr fontId="4" type="noConversion"/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6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opLeftCell="A220" zoomScaleNormal="100" workbookViewId="0">
      <selection activeCell="C245" sqref="C245:H245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8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78">
        <f>(Indeks!C248/Indeks!C$163*Indeks!C$160)/(Indeks!$H248/Indeks!$H$163)</f>
        <v>0.58675583351073834</v>
      </c>
      <c r="D246" s="78">
        <f>(Indeks!D248/Indeks!D$163*Indeks!D$160)/(Indeks!$H248/Indeks!$H$163)</f>
        <v>0.24279141016632722</v>
      </c>
      <c r="E246" s="78">
        <f>(Indeks!E248/Indeks!E$163*Indeks!E$160)/(Indeks!$H248/Indeks!$H$163)</f>
        <v>7.1013204874886035E-2</v>
      </c>
      <c r="F246" s="78">
        <f>(Indeks!F248/Indeks!F$163*Indeks!F$160)/(Indeks!$H248/Indeks!$H$163)</f>
        <v>7.6160755105460262E-2</v>
      </c>
      <c r="G246" s="78">
        <f>(Indeks!G248/Indeks!G$163*Indeks!G$160)/(Indeks!$H248/Indeks!$H$163)</f>
        <v>2.3278796342587952E-2</v>
      </c>
      <c r="H246" s="78">
        <f t="shared" si="35"/>
        <v>0.99999999999999989</v>
      </c>
    </row>
    <row r="247" spans="1:8" x14ac:dyDescent="0.2">
      <c r="A247" s="17">
        <f t="shared" si="36"/>
        <v>2025</v>
      </c>
      <c r="B247" s="18" t="s">
        <v>11</v>
      </c>
      <c r="C247" s="79">
        <f>(Indeks!C249/Indeks!C$163*Indeks!C$160)/(Indeks!$H249/Indeks!$H$163)</f>
        <v>0.58928682380344422</v>
      </c>
      <c r="D247" s="79">
        <f>(Indeks!D249/Indeks!D$163*Indeks!D$160)/(Indeks!$H249/Indeks!$H$163)</f>
        <v>0.2412613147429721</v>
      </c>
      <c r="E247" s="79">
        <f>(Indeks!E249/Indeks!E$163*Indeks!E$160)/(Indeks!$H249/Indeks!$H$163)</f>
        <v>7.0635568661092885E-2</v>
      </c>
      <c r="F247" s="79">
        <f>(Indeks!F249/Indeks!F$163*Indeks!F$160)/(Indeks!$H249/Indeks!$H$163)</f>
        <v>7.5684201721397532E-2</v>
      </c>
      <c r="G247" s="79">
        <f>(Indeks!G249/Indeks!G$163*Indeks!G$160)/(Indeks!$H249/Indeks!$H$163)</f>
        <v>2.3132091071093347E-2</v>
      </c>
      <c r="H247" s="79">
        <f t="shared" si="35"/>
        <v>1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0.58924358239476282</v>
      </c>
      <c r="D248" s="77">
        <f>(Indeks!D250/Indeks!D$163*Indeks!D$160)/(Indeks!$H250/Indeks!$H$163)</f>
        <v>0.24124361117539109</v>
      </c>
      <c r="E248" s="77">
        <f>(Indeks!E250/Indeks!E$163*Indeks!E$160)/(Indeks!$H250/Indeks!$H$163)</f>
        <v>7.0700345587001862E-2</v>
      </c>
      <c r="F248" s="77">
        <f>(Indeks!F250/Indeks!F$163*Indeks!F$160)/(Indeks!$H250/Indeks!$H$163)</f>
        <v>7.568206718659759E-2</v>
      </c>
      <c r="G248" s="77">
        <f>(Indeks!G250/Indeks!G$163*Indeks!G$160)/(Indeks!$H250/Indeks!$H$163)</f>
        <v>2.3130393656246695E-2</v>
      </c>
      <c r="H248" s="77">
        <f t="shared" si="35"/>
        <v>1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0.5892003064143061</v>
      </c>
      <c r="D249" s="78">
        <f>(Indeks!D251/Indeks!D$163*Indeks!D$160)/(Indeks!$H251/Indeks!$H$163)</f>
        <v>0.2412258934536976</v>
      </c>
      <c r="E249" s="78">
        <f>(Indeks!E251/Indeks!E$163*Indeks!E$160)/(Indeks!$H251/Indeks!$H$163)</f>
        <v>7.0765177383828204E-2</v>
      </c>
      <c r="F249" s="78">
        <f>(Indeks!F251/Indeks!F$163*Indeks!F$160)/(Indeks!$H251/Indeks!$H$163)</f>
        <v>7.5679927863861879E-2</v>
      </c>
      <c r="G249" s="78">
        <f>(Indeks!G251/Indeks!G$163*Indeks!G$160)/(Indeks!$H251/Indeks!$H$163)</f>
        <v>2.312869488430631E-2</v>
      </c>
      <c r="H249" s="78">
        <f t="shared" si="35"/>
        <v>1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0.5917266431659447</v>
      </c>
      <c r="D250" s="79">
        <f>(Indeks!D252/Indeks!D$163*Indeks!D$160)/(Indeks!$H252/Indeks!$H$163)</f>
        <v>0.23969950765044792</v>
      </c>
      <c r="E250" s="79">
        <f>(Indeks!E252/Indeks!E$163*Indeks!E$160)/(Indeks!$H252/Indeks!$H$163)</f>
        <v>7.0387052323537633E-2</v>
      </c>
      <c r="F250" s="79">
        <f>(Indeks!F252/Indeks!F$163*Indeks!F$160)/(Indeks!$H252/Indeks!$H$163)</f>
        <v>7.5204451569555478E-2</v>
      </c>
      <c r="G250" s="79">
        <f>(Indeks!G252/Indeks!G$163*Indeks!G$160)/(Indeks!$H252/Indeks!$H$163)</f>
        <v>2.2982345290514152E-2</v>
      </c>
      <c r="H250" s="79">
        <f t="shared" si="35"/>
        <v>0.99999999999999978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0.59168338118577168</v>
      </c>
      <c r="D251" s="77">
        <f>(Indeks!D253/Indeks!D$163*Indeks!D$160)/(Indeks!$H253/Indeks!$H$163)</f>
        <v>0.23968198287702897</v>
      </c>
      <c r="E251" s="77">
        <f>(Indeks!E253/Indeks!E$163*Indeks!E$160)/(Indeks!$H253/Indeks!$H$163)</f>
        <v>7.0451620213372992E-2</v>
      </c>
      <c r="F251" s="77">
        <f>(Indeks!F253/Indeks!F$163*Indeks!F$160)/(Indeks!$H253/Indeks!$H$163)</f>
        <v>7.5202350705407081E-2</v>
      </c>
      <c r="G251" s="77">
        <f>(Indeks!G253/Indeks!G$163*Indeks!G$160)/(Indeks!$H253/Indeks!$H$163)</f>
        <v>2.2980665018419309E-2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0.59164008458903394</v>
      </c>
      <c r="D252" s="78">
        <f>(Indeks!D254/Indeks!D$163*Indeks!D$160)/(Indeks!$H254/Indeks!$H$163)</f>
        <v>0.23966444408096355</v>
      </c>
      <c r="E252" s="78">
        <f>(Indeks!E254/Indeks!E$163*Indeks!E$160)/(Indeks!$H254/Indeks!$H$163)</f>
        <v>7.0516242830173506E-2</v>
      </c>
      <c r="F252" s="78">
        <f>(Indeks!F254/Indeks!F$163*Indeks!F$160)/(Indeks!$H254/Indeks!$H$163)</f>
        <v>7.5200245097993237E-2</v>
      </c>
      <c r="G252" s="78">
        <f>(Indeks!G254/Indeks!G$163*Indeks!G$160)/(Indeks!$H254/Indeks!$H$163)</f>
        <v>2.297898340183567E-2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0.59416165257908515</v>
      </c>
      <c r="D253" s="79">
        <f>(Indeks!D255/Indeks!D$163*Indeks!D$160)/(Indeks!$H255/Indeks!$H$163)</f>
        <v>0.23814183434809644</v>
      </c>
      <c r="E253" s="79">
        <f>(Indeks!E255/Indeks!E$163*Indeks!E$160)/(Indeks!$H255/Indeks!$H$163)</f>
        <v>7.0137650112739536E-2</v>
      </c>
      <c r="F253" s="79">
        <f>(Indeks!F255/Indeks!F$163*Indeks!F$160)/(Indeks!$H255/Indeks!$H$163)</f>
        <v>7.4725867103092494E-2</v>
      </c>
      <c r="G253" s="79">
        <f>(Indeks!G255/Indeks!G$163*Indeks!G$160)/(Indeks!$H255/Indeks!$H$163)</f>
        <v>2.2832995856986477E-2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0.59411837217460928</v>
      </c>
      <c r="D254" s="77">
        <f>(Indeks!D256/Indeks!D$163*Indeks!D$160)/(Indeks!$H256/Indeks!$H$163)</f>
        <v>0.23812448742766076</v>
      </c>
      <c r="E254" s="77">
        <f>(Indeks!E256/Indeks!E$163*Indeks!E$160)/(Indeks!$H256/Indeks!$H$163)</f>
        <v>7.0202008078303665E-2</v>
      </c>
      <c r="F254" s="77">
        <f>(Indeks!F256/Indeks!F$163*Indeks!F$160)/(Indeks!$H256/Indeks!$H$163)</f>
        <v>7.4723799682022918E-2</v>
      </c>
      <c r="G254" s="77">
        <f>(Indeks!G256/Indeks!G$163*Indeks!G$160)/(Indeks!$H256/Indeks!$H$163)</f>
        <v>2.2831332637403393E-2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0.59407505711041397</v>
      </c>
      <c r="D255" s="250">
        <f>(Indeks!D257/Indeks!D$163*Indeks!D$160)/(Indeks!$H257/Indeks!$H$163)</f>
        <v>0.23810712661550201</v>
      </c>
      <c r="E255" s="250">
        <f>(Indeks!E257/Indeks!E$163*Indeks!E$160)/(Indeks!$H257/Indeks!$H$163)</f>
        <v>7.0266420626023479E-2</v>
      </c>
      <c r="F255" s="250">
        <f>(Indeks!F257/Indeks!F$163*Indeks!F$160)/(Indeks!$H257/Indeks!$H$163)</f>
        <v>7.472172756217603E-2</v>
      </c>
      <c r="G255" s="250">
        <f>(Indeks!G257/Indeks!G$163*Indeks!G$160)/(Indeks!$H257/Indeks!$H$163)</f>
        <v>2.2829668085884422E-2</v>
      </c>
      <c r="H255" s="250">
        <f t="shared" si="35"/>
        <v>0.99999999999999989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0.59647903684716186</v>
      </c>
      <c r="D256" s="77">
        <f>(Indeks!D258/Indeks!D$163*Indeks!D$160)/(Indeks!$H258/Indeks!$H$163)</f>
        <v>0.23665464917520543</v>
      </c>
      <c r="E256" s="77">
        <f>(Indeks!E258/Indeks!E$163*Indeks!E$160)/(Indeks!$H258/Indeks!$H$163)</f>
        <v>6.9886488364158797E-2</v>
      </c>
      <c r="F256" s="77">
        <f>(Indeks!F258/Indeks!F$163*Indeks!F$160)/(Indeks!$H258/Indeks!$H$163)</f>
        <v>7.4289420800955311E-2</v>
      </c>
      <c r="G256" s="77">
        <f>(Indeks!G258/Indeks!G$163*Indeks!G$160)/(Indeks!$H258/Indeks!$H$163)</f>
        <v>2.2690404812518595E-2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0.59643594752682683</v>
      </c>
      <c r="D257" s="77">
        <f>(Indeks!D259/Indeks!D$163*Indeks!D$160)/(Indeks!$H259/Indeks!$H$163)</f>
        <v>0.23663755337240744</v>
      </c>
      <c r="E257" s="77">
        <f>(Indeks!E259/Indeks!E$163*Indeks!E$160)/(Indeks!$H259/Indeks!$H$163)</f>
        <v>6.993017021878313E-2</v>
      </c>
      <c r="F257" s="77">
        <f>(Indeks!F259/Indeks!F$163*Indeks!F$160)/(Indeks!$H259/Indeks!$H$163)</f>
        <v>7.4307563211933436E-2</v>
      </c>
      <c r="G257" s="77">
        <f>(Indeks!G259/Indeks!G$163*Indeks!G$160)/(Indeks!$H259/Indeks!$H$163)</f>
        <v>2.2688765670049037E-2</v>
      </c>
      <c r="H257" s="77">
        <f t="shared" si="37"/>
        <v>0.99999999999999989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0.59639283973002</v>
      </c>
      <c r="D258" s="78">
        <f>(Indeks!D260/Indeks!D$163*Indeks!D$160)/(Indeks!$H260/Indeks!$H$163)</f>
        <v>0.23662045023901992</v>
      </c>
      <c r="E258" s="78">
        <f>(Indeks!E260/Indeks!E$163*Indeks!E$160)/(Indeks!$H260/Indeks!$H$163)</f>
        <v>6.9973876843285474E-2</v>
      </c>
      <c r="F258" s="78">
        <f>(Indeks!F260/Indeks!F$163*Indeks!F$160)/(Indeks!$H260/Indeks!$H$163)</f>
        <v>7.4325707362950855E-2</v>
      </c>
      <c r="G258" s="78">
        <f>(Indeks!G260/Indeks!G$163*Indeks!G$160)/(Indeks!$H260/Indeks!$H$163)</f>
        <v>2.2687125824723889E-2</v>
      </c>
      <c r="H258" s="78">
        <f t="shared" si="37"/>
        <v>1.0000000000000002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0.59879231229071239</v>
      </c>
      <c r="D259" s="79">
        <f>(Indeks!D261/Indeks!D$163*Indeks!D$160)/(Indeks!$H261/Indeks!$H$163)</f>
        <v>0.23517158792561116</v>
      </c>
      <c r="E259" s="79">
        <f>(Indeks!E261/Indeks!E$163*Indeks!E$160)/(Indeks!$H261/Indeks!$H$163)</f>
        <v>6.9593912454634754E-2</v>
      </c>
      <c r="F259" s="79">
        <f>(Indeks!F261/Indeks!F$163*Indeks!F$160)/(Indeks!$H261/Indeks!$H$163)</f>
        <v>7.3893978159973756E-2</v>
      </c>
      <c r="G259" s="79">
        <f>(Indeks!G261/Indeks!G$163*Indeks!G$160)/(Indeks!$H261/Indeks!$H$163)</f>
        <v>2.2548209169067957E-2</v>
      </c>
      <c r="H259" s="79">
        <f t="shared" si="37"/>
        <v>1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0.59874925293643155</v>
      </c>
      <c r="D260" s="77">
        <f>(Indeks!D262/Indeks!D$163*Indeks!D$160)/(Indeks!$H262/Indeks!$H$163)</f>
        <v>0.23515467665852671</v>
      </c>
      <c r="E260" s="77">
        <f>(Indeks!E262/Indeks!E$163*Indeks!E$160)/(Indeks!$H262/Indeks!$H$163)</f>
        <v>6.9637434358466185E-2</v>
      </c>
      <c r="F260" s="77">
        <f>(Indeks!F262/Indeks!F$163*Indeks!F$160)/(Indeks!$H262/Indeks!$H$163)</f>
        <v>7.3912048326726418E-2</v>
      </c>
      <c r="G260" s="77">
        <f>(Indeks!G262/Indeks!G$163*Indeks!G$160)/(Indeks!$H262/Indeks!$H$163)</f>
        <v>2.2546587719849121E-2</v>
      </c>
      <c r="H260" s="77">
        <f t="shared" si="37"/>
        <v>0.99999999999999989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0.5987061750860545</v>
      </c>
      <c r="D261" s="78">
        <f>(Indeks!D263/Indeks!D$163*Indeks!D$160)/(Indeks!$H263/Indeks!$H$163)</f>
        <v>0.23513775812722687</v>
      </c>
      <c r="E261" s="78">
        <f>(Indeks!E263/Indeks!E$163*Indeks!E$160)/(Indeks!$H263/Indeks!$H$163)</f>
        <v>6.9680980966500453E-2</v>
      </c>
      <c r="F261" s="78">
        <f>(Indeks!F263/Indeks!F$163*Indeks!F$160)/(Indeks!$H263/Indeks!$H$163)</f>
        <v>7.3930120246079423E-2</v>
      </c>
      <c r="G261" s="78">
        <f>(Indeks!G263/Indeks!G$163*Indeks!G$160)/(Indeks!$H263/Indeks!$H$163)</f>
        <v>2.2544965574138633E-2</v>
      </c>
      <c r="H261" s="78">
        <f t="shared" si="37"/>
        <v>0.99999999999999989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0.60110104258266739</v>
      </c>
      <c r="D262" s="79">
        <f>(Indeks!D264/Indeks!D$163*Indeks!D$160)/(Indeks!$H264/Indeks!$H$163)</f>
        <v>0.23369256580541442</v>
      </c>
      <c r="E262" s="79">
        <f>(Indeks!E264/Indeks!E$163*Indeks!E$160)/(Indeks!$H264/Indeks!$H$163)</f>
        <v>6.9301003074959705E-2</v>
      </c>
      <c r="F262" s="79">
        <f>(Indeks!F264/Indeks!F$163*Indeks!F$160)/(Indeks!$H264/Indeks!$H$163)</f>
        <v>7.3498987740347591E-2</v>
      </c>
      <c r="G262" s="79">
        <f>(Indeks!G264/Indeks!G$163*Indeks!G$160)/(Indeks!$H264/Indeks!$H$163)</f>
        <v>2.2406400796610892E-2</v>
      </c>
      <c r="H262" s="79">
        <f t="shared" si="37"/>
        <v>1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0.60105801509636259</v>
      </c>
      <c r="D263" s="77">
        <f>(Indeks!D265/Indeks!D$163*Indeks!D$160)/(Indeks!$H265/Indeks!$H$163)</f>
        <v>0.23367583782964599</v>
      </c>
      <c r="E263" s="77">
        <f>(Indeks!E265/Indeks!E$163*Indeks!E$160)/(Indeks!$H265/Indeks!$H$163)</f>
        <v>6.9344364632841146E-2</v>
      </c>
      <c r="F263" s="77">
        <f>(Indeks!F265/Indeks!F$163*Indeks!F$160)/(Indeks!$H265/Indeks!$H$163)</f>
        <v>7.3516985519819944E-2</v>
      </c>
      <c r="G263" s="77">
        <f>(Indeks!G265/Indeks!G$163*Indeks!G$160)/(Indeks!$H265/Indeks!$H$163)</f>
        <v>2.240479692133017E-2</v>
      </c>
      <c r="H263" s="77">
        <f t="shared" si="37"/>
        <v>0.99999999999999978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0.60101496909519514</v>
      </c>
      <c r="D264" s="78">
        <f>(Indeks!D266/Indeks!D$163*Indeks!D$160)/(Indeks!$H266/Indeks!$H$163)</f>
        <v>0.23365910265577694</v>
      </c>
      <c r="E264" s="78">
        <f>(Indeks!E266/Indeks!E$163*Indeks!E$160)/(Indeks!$H266/Indeks!$H$163)</f>
        <v>6.9387750828857092E-2</v>
      </c>
      <c r="F264" s="78">
        <f>(Indeks!F266/Indeks!F$163*Indeks!F$160)/(Indeks!$H266/Indeks!$H$163)</f>
        <v>7.3534985064273806E-2</v>
      </c>
      <c r="G264" s="78">
        <f>(Indeks!G266/Indeks!G$163*Indeks!G$160)/(Indeks!$H266/Indeks!$H$163)</f>
        <v>2.240319235589687E-2</v>
      </c>
      <c r="H264" s="78">
        <f t="shared" si="37"/>
        <v>0.99999999999999978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0.60340513445934574</v>
      </c>
      <c r="D265" s="79">
        <f>(Indeks!D267/Indeks!D$163*Indeks!D$160)/(Indeks!$H267/Indeks!$H$163)</f>
        <v>0.23221763460345093</v>
      </c>
      <c r="E265" s="79">
        <f>(Indeks!E267/Indeks!E$163*Indeks!E$160)/(Indeks!$H267/Indeks!$H$163)</f>
        <v>6.9007778008685544E-2</v>
      </c>
      <c r="F265" s="79">
        <f>(Indeks!F267/Indeks!F$163*Indeks!F$160)/(Indeks!$H267/Indeks!$H$163)</f>
        <v>7.3104468267866179E-2</v>
      </c>
      <c r="G265" s="79">
        <f>(Indeks!G267/Indeks!G$163*Indeks!G$160)/(Indeks!$H267/Indeks!$H$163)</f>
        <v>2.226498466065157E-2</v>
      </c>
      <c r="H265" s="79">
        <f t="shared" si="37"/>
        <v>0.99999999999999989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0.6033621407346591</v>
      </c>
      <c r="D266" s="77">
        <f>(Indeks!D268/Indeks!D$163*Indeks!D$160)/(Indeks!$H268/Indeks!$H$163)</f>
        <v>0.23220108867024725</v>
      </c>
      <c r="E266" s="77">
        <f>(Indeks!E268/Indeks!E$163*Indeks!E$160)/(Indeks!$H268/Indeks!$H$163)</f>
        <v>6.9050978834919119E-2</v>
      </c>
      <c r="F266" s="77">
        <f>(Indeks!F268/Indeks!F$163*Indeks!F$160)/(Indeks!$H268/Indeks!$H$163)</f>
        <v>7.3122393520595463E-2</v>
      </c>
      <c r="G266" s="77">
        <f>(Indeks!G268/Indeks!G$163*Indeks!G$160)/(Indeks!$H268/Indeks!$H$163)</f>
        <v>2.2263398239578919E-2</v>
      </c>
      <c r="H266" s="77">
        <f t="shared" si="37"/>
        <v>0.99999999999999978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0.60331912847720304</v>
      </c>
      <c r="D267" s="318">
        <f>(Indeks!D269/Indeks!D$163*Indeks!D$160)/(Indeks!$H269/Indeks!$H$163)</f>
        <v>0.23218453560479418</v>
      </c>
      <c r="E267" s="318">
        <f>(Indeks!E269/Indeks!E$163*Indeks!E$160)/(Indeks!$H269/Indeks!$H$163)</f>
        <v>6.9094204232828832E-2</v>
      </c>
      <c r="F267" s="318">
        <f>(Indeks!F269/Indeks!F$163*Indeks!F$160)/(Indeks!$H269/Indeks!$H$163)</f>
        <v>7.3140320550506441E-2</v>
      </c>
      <c r="G267" s="318">
        <f>(Indeks!G269/Indeks!G$163*Indeks!G$160)/(Indeks!$H269/Indeks!$H$163)</f>
        <v>2.2261811134667492E-2</v>
      </c>
      <c r="H267" s="318">
        <f t="shared" si="37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M234" sqref="M23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157">
        <f>Indeks!H248</f>
        <v>152.37771571682595</v>
      </c>
      <c r="D245" s="159">
        <f t="shared" si="34"/>
        <v>7.3715865126467638E-5</v>
      </c>
      <c r="E245" s="159">
        <f>(SUM(C243:C245)-SUM(C240:C242))/SUM(C240:C242)</f>
        <v>1.1495034214982895E-3</v>
      </c>
      <c r="F245" s="159"/>
      <c r="G245" s="159"/>
      <c r="H245" s="159"/>
    </row>
    <row r="246" spans="1:8" x14ac:dyDescent="0.2">
      <c r="A246" s="17">
        <f t="shared" si="35"/>
        <v>2025</v>
      </c>
      <c r="B246" s="18" t="s">
        <v>11</v>
      </c>
      <c r="C246" s="158">
        <f>Indeks!H249</f>
        <v>153.34410539968087</v>
      </c>
      <c r="D246" s="160">
        <f t="shared" si="34"/>
        <v>6.342067003096653E-3</v>
      </c>
      <c r="E246" s="160"/>
      <c r="F246" s="160"/>
      <c r="G246" s="160"/>
      <c r="H246" s="133"/>
    </row>
    <row r="247" spans="1:8" x14ac:dyDescent="0.2">
      <c r="A247" s="10">
        <f t="shared" si="35"/>
        <v>2025</v>
      </c>
      <c r="B247" t="s">
        <v>12</v>
      </c>
      <c r="C247" s="156">
        <f>Indeks!H250</f>
        <v>153.355358496581</v>
      </c>
      <c r="D247" s="133">
        <f t="shared" si="34"/>
        <v>7.3384606932256529E-5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153.36662224411302</v>
      </c>
      <c r="D248" s="159">
        <f t="shared" si="34"/>
        <v>7.3448672693519722E-5</v>
      </c>
      <c r="E248" s="159">
        <f>(SUM(C246:C248)-SUM(C243:C245))/SUM(C243:C245)</f>
        <v>5.7797015574807559E-3</v>
      </c>
      <c r="F248" s="159">
        <f>(SUM(C243:C248)-SUM(C237:C242))/SUM(C237:C242)</f>
        <v>4.3549096063235796E-3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154.34324767476326</v>
      </c>
      <c r="D249" s="160">
        <f t="shared" si="34"/>
        <v>6.3679138026248895E-3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154.35453275515096</v>
      </c>
      <c r="D250" s="133">
        <f t="shared" si="34"/>
        <v>7.3116774188101088E-5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154.36582851778334</v>
      </c>
      <c r="D251" s="159">
        <f t="shared" si="34"/>
        <v>7.3180634418455298E-5</v>
      </c>
      <c r="E251" s="159">
        <f>(SUM(C249:C251)-SUM(C246:C248))/SUM(C246:C248)</f>
        <v>6.5154178880469614E-3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155.35279879777082</v>
      </c>
      <c r="D252" s="133">
        <f t="shared" si="34"/>
        <v>6.3937096018227436E-3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155.36411595657844</v>
      </c>
      <c r="D253" s="133">
        <f t="shared" si="34"/>
        <v>7.284811664294776E-5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155.37544382933754</v>
      </c>
      <c r="D254" s="250">
        <f t="shared" si="34"/>
        <v>7.2911770451952867E-5</v>
      </c>
      <c r="E254" s="251">
        <f>(SUM(C252:C254)-SUM(C249:C251))/SUM(C249:C251)</f>
        <v>6.5406773010558018E-3</v>
      </c>
      <c r="F254" s="251">
        <f>(SUM(C249:C254)-SUM(C243:C248))/SUM(C243:C248)</f>
        <v>1.271684705390559E-2</v>
      </c>
      <c r="G254" s="251">
        <f>(SUM(C243:C254)-SUM(C231:C242))/SUM(C231:C242)</f>
        <v>-7.4451800524730051E-3</v>
      </c>
      <c r="H254" s="252">
        <f>(C243+C244+C245+C246+C247+C248+C249+C250+C251+C252+C253+C254)/12</f>
        <v>153.88703127561254</v>
      </c>
    </row>
    <row r="255" spans="1:8" x14ac:dyDescent="0.2">
      <c r="A255" s="2">
        <v>2026</v>
      </c>
      <c r="B255" t="s">
        <v>8</v>
      </c>
      <c r="C255" s="156">
        <f>Indeks!H258</f>
        <v>156.32906687340079</v>
      </c>
      <c r="D255" s="133">
        <f t="shared" ref="D255:D266" si="36">(C255-C254)/C254</f>
        <v>6.1375402738073409E-3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156.34036081580669</v>
      </c>
      <c r="D256" s="133">
        <f t="shared" si="36"/>
        <v>7.2244673570817349E-5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156.35166123401731</v>
      </c>
      <c r="D257" s="159">
        <f t="shared" si="36"/>
        <v>7.2280875850973811E-5</v>
      </c>
      <c r="E257" s="159">
        <f>(SUM(C255:C257)-SUM(C252:C254))/SUM(C252:C254)</f>
        <v>6.2835836837951417E-3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157.31492398016366</v>
      </c>
      <c r="D258" s="160">
        <f t="shared" si="36"/>
        <v>6.1608731147703667E-3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157.32623736220481</v>
      </c>
      <c r="D259" s="133">
        <f t="shared" si="36"/>
        <v>7.1915503977095616E-5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157.33755723227713</v>
      </c>
      <c r="D260" s="159">
        <f t="shared" si="36"/>
        <v>7.1951571855533361E-5</v>
      </c>
      <c r="E260" s="159">
        <f>(SUM(C258:C260)-SUM(C255:C257))/SUM(C255:C257)</f>
        <v>6.3059630393398867E-3</v>
      </c>
      <c r="F260" s="159">
        <f>(SUM(C255:C260)-SUM(C249:C254))/SUM(C249:C254)</f>
        <v>1.2746880373542982E-2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158.3105579302717</v>
      </c>
      <c r="D261" s="160">
        <f t="shared" si="36"/>
        <v>6.1841604452910447E-3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158.32189078865167</v>
      </c>
      <c r="D262" s="133">
        <f t="shared" si="36"/>
        <v>7.1586244961402795E-5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158.33323014731354</v>
      </c>
      <c r="D263" s="159">
        <f t="shared" si="36"/>
        <v>7.1622178116913281E-5</v>
      </c>
      <c r="E263" s="159">
        <f>(SUM(C261:C263)-SUM(C258:C260))/SUM(C258:C260)</f>
        <v>6.3285910445532705E-3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159.31606804964892</v>
      </c>
      <c r="D264" s="133">
        <f t="shared" si="36"/>
        <v>6.2074013232783914E-3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159.32742042114432</v>
      </c>
      <c r="D265" s="133">
        <f t="shared" si="36"/>
        <v>7.1256914850972522E-5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159.33877930519674</v>
      </c>
      <c r="D266" s="250">
        <f t="shared" si="36"/>
        <v>7.1292712970488767E-5</v>
      </c>
      <c r="E266" s="251">
        <f>(SUM(C264:C266)-SUM(C261:C263))/SUM(C261:C263)</f>
        <v>6.3511723982959149E-3</v>
      </c>
      <c r="F266" s="251">
        <f>(SUM(C261:C266)-SUM(C255:C260))/SUM(C255:C260)</f>
        <v>1.269728117811914E-2</v>
      </c>
      <c r="G266" s="251">
        <f>(SUM(C255:C266)-SUM(C243:C254))/SUM(C243:C254)</f>
        <v>2.5615857316801462E-2</v>
      </c>
      <c r="H266" s="252">
        <f>(C255+C256+C257+C258+C259+C260+C261+C262+C263+C264+C265+C266)/12</f>
        <v>157.82897951167479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M259" sqref="M259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76</v>
      </c>
      <c r="B6" s="325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25"/>
      <c r="D7" s="6"/>
      <c r="E7" s="61"/>
      <c r="F7" s="61"/>
    </row>
    <row r="8" spans="1:6" ht="66" customHeight="1" x14ac:dyDescent="0.2">
      <c r="A8" s="112"/>
      <c r="B8" s="216" t="s">
        <v>110</v>
      </c>
      <c r="D8" s="6"/>
      <c r="E8" s="61"/>
      <c r="F8" s="61"/>
    </row>
    <row r="9" spans="1:6" ht="66" customHeight="1" x14ac:dyDescent="0.2">
      <c r="A9" s="112"/>
      <c r="B9" s="326" t="s">
        <v>111</v>
      </c>
      <c r="C9" s="326"/>
      <c r="D9" s="326"/>
      <c r="E9" s="326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B130" sqref="B130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29" t="s">
        <v>106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3.5" thickBot="1" x14ac:dyDescent="0.2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x14ac:dyDescent="0.2">
      <c r="A3" s="200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80</v>
      </c>
      <c r="G4" s="191" t="s">
        <v>113</v>
      </c>
      <c r="N4" s="192"/>
    </row>
    <row r="5" spans="1:14" x14ac:dyDescent="0.2">
      <c r="A5" s="208" t="s">
        <v>81</v>
      </c>
      <c r="B5" s="207" t="s">
        <v>4</v>
      </c>
      <c r="C5" s="207" t="s">
        <v>76</v>
      </c>
      <c r="D5" s="207" t="s">
        <v>82</v>
      </c>
      <c r="G5" s="227" t="s">
        <v>83</v>
      </c>
      <c r="H5" s="225" t="s">
        <v>3</v>
      </c>
      <c r="I5" s="225" t="s">
        <v>4</v>
      </c>
      <c r="J5" s="211" t="s">
        <v>84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85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86</v>
      </c>
      <c r="B7" s="21">
        <f>B6*0.25</f>
        <v>0.92249999999999999</v>
      </c>
      <c r="C7" s="21">
        <f>C6*0.25</f>
        <v>2.0499999999999998</v>
      </c>
      <c r="G7" s="180" t="s">
        <v>87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88</v>
      </c>
      <c r="B8">
        <v>2.7109999999999999</v>
      </c>
      <c r="C8" s="21">
        <f>C17*C18</f>
        <v>2.594592</v>
      </c>
      <c r="G8" s="180" t="s">
        <v>89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90</v>
      </c>
      <c r="B9">
        <v>0.43</v>
      </c>
      <c r="G9" s="182" t="s">
        <v>91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92</v>
      </c>
      <c r="B10">
        <v>8.9999999999999993E-3</v>
      </c>
      <c r="G10" s="228" t="s">
        <v>93</v>
      </c>
      <c r="H10" s="225" t="s">
        <v>3</v>
      </c>
      <c r="I10" s="225" t="s">
        <v>76</v>
      </c>
      <c r="J10" s="211" t="s">
        <v>84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94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95</v>
      </c>
      <c r="B12">
        <v>1</v>
      </c>
      <c r="C12" s="21">
        <v>0.96</v>
      </c>
      <c r="G12" s="180" t="s">
        <v>87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96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89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98</v>
      </c>
      <c r="C14" s="21">
        <f>C13-B13</f>
        <v>5.6172833333333347</v>
      </c>
      <c r="G14" s="182" t="s">
        <v>91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99</v>
      </c>
      <c r="C15" s="21"/>
      <c r="N15" s="192"/>
    </row>
    <row r="16" spans="1:14" ht="13.15" customHeight="1" x14ac:dyDescent="0.2">
      <c r="A16" s="193" t="s">
        <v>100</v>
      </c>
      <c r="C16" s="21"/>
      <c r="G16" s="330" t="s">
        <v>97</v>
      </c>
      <c r="H16" s="330"/>
      <c r="I16" s="330"/>
      <c r="J16" s="330"/>
      <c r="K16" s="330"/>
      <c r="L16" s="330"/>
      <c r="M16" s="330"/>
      <c r="N16" s="192"/>
    </row>
    <row r="17" spans="1:16" x14ac:dyDescent="0.2">
      <c r="A17" s="193" t="s">
        <v>101</v>
      </c>
      <c r="C17">
        <v>34.32</v>
      </c>
      <c r="G17" s="330"/>
      <c r="H17" s="330"/>
      <c r="I17" s="330"/>
      <c r="J17" s="330"/>
      <c r="K17" s="330"/>
      <c r="L17" s="330"/>
      <c r="M17" s="330"/>
      <c r="N17" s="192"/>
    </row>
    <row r="18" spans="1:16" ht="13.5" thickBot="1" x14ac:dyDescent="0.25">
      <c r="A18" s="196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27" t="s">
        <v>75</v>
      </c>
      <c r="C21" s="327" t="s">
        <v>78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28"/>
      <c r="C22" s="328"/>
      <c r="D22" s="224"/>
      <c r="E22" s="224"/>
      <c r="F22" s="224"/>
      <c r="G22" s="222" t="s">
        <v>112</v>
      </c>
      <c r="H22" s="223" t="s">
        <v>109</v>
      </c>
    </row>
    <row r="23" spans="1:16" hidden="1" x14ac:dyDescent="0.2">
      <c r="A23" s="237" t="s">
        <v>107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108</v>
      </c>
      <c r="B24">
        <v>121.4</v>
      </c>
      <c r="C24" s="171" t="s">
        <v>77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27" t="s">
        <v>75</v>
      </c>
      <c r="C36" s="327" t="s">
        <v>78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28"/>
      <c r="C37" s="328"/>
      <c r="D37" s="224"/>
      <c r="E37" s="224"/>
      <c r="F37" s="224"/>
      <c r="G37" s="222" t="s">
        <v>112</v>
      </c>
      <c r="H37" s="223" t="s">
        <v>109</v>
      </c>
    </row>
    <row r="38" spans="1:8" hidden="1" x14ac:dyDescent="0.2">
      <c r="A38" s="237" t="s">
        <v>107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108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118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119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27" t="s">
        <v>75</v>
      </c>
      <c r="C51" s="327" t="s">
        <v>78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28"/>
      <c r="C52" s="328"/>
      <c r="D52" s="224"/>
      <c r="E52" s="224"/>
      <c r="F52" s="224"/>
      <c r="G52" s="222" t="s">
        <v>112</v>
      </c>
      <c r="H52" s="223" t="s">
        <v>109</v>
      </c>
    </row>
    <row r="53" spans="1:13" hidden="1" x14ac:dyDescent="0.2">
      <c r="A53" s="237" t="s">
        <v>107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108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120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27" t="s">
        <v>75</v>
      </c>
      <c r="C66" s="327" t="s">
        <v>78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28"/>
      <c r="C67" s="328"/>
      <c r="D67" s="224"/>
      <c r="E67" s="224"/>
      <c r="F67" s="224"/>
      <c r="G67" s="222" t="s">
        <v>112</v>
      </c>
      <c r="H67" s="223" t="s">
        <v>109</v>
      </c>
    </row>
    <row r="68" spans="1:14" hidden="1" x14ac:dyDescent="0.2">
      <c r="A68" s="237" t="s">
        <v>107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108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121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27" t="s">
        <v>75</v>
      </c>
      <c r="C81" s="327" t="s">
        <v>78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28"/>
      <c r="C82" s="328"/>
      <c r="D82" s="224"/>
      <c r="E82" s="224"/>
      <c r="F82" s="224"/>
      <c r="G82" s="222" t="s">
        <v>112</v>
      </c>
      <c r="H82" s="223" t="s">
        <v>109</v>
      </c>
    </row>
    <row r="83" spans="1:8" x14ac:dyDescent="0.2">
      <c r="A83" s="237" t="s">
        <v>107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108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27" t="s">
        <v>75</v>
      </c>
      <c r="C96" s="327" t="s">
        <v>78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28"/>
      <c r="C97" s="328"/>
      <c r="D97" s="224"/>
      <c r="E97" s="224"/>
      <c r="F97" s="224"/>
      <c r="G97" s="222" t="s">
        <v>112</v>
      </c>
      <c r="H97" s="223" t="s">
        <v>109</v>
      </c>
    </row>
    <row r="98" spans="1:8" x14ac:dyDescent="0.2">
      <c r="A98" s="237" t="s">
        <v>107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108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27" t="s">
        <v>75</v>
      </c>
      <c r="C111" s="327" t="s">
        <v>78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28"/>
      <c r="C112" s="328"/>
      <c r="D112" s="224"/>
      <c r="E112" s="224"/>
      <c r="F112" s="224"/>
      <c r="G112" s="222" t="s">
        <v>112</v>
      </c>
      <c r="H112" s="223" t="s">
        <v>109</v>
      </c>
    </row>
    <row r="113" spans="1:8" x14ac:dyDescent="0.2">
      <c r="A113" s="237" t="s">
        <v>107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108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27" t="s">
        <v>75</v>
      </c>
      <c r="C126" s="327" t="s">
        <v>78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28"/>
      <c r="C127" s="328"/>
      <c r="D127" s="224"/>
      <c r="E127" s="224"/>
      <c r="F127" s="224"/>
      <c r="G127" s="222" t="s">
        <v>112</v>
      </c>
      <c r="H127" s="223" t="s">
        <v>109</v>
      </c>
    </row>
    <row r="128" spans="1:8" x14ac:dyDescent="0.2">
      <c r="A128" s="237" t="s">
        <v>107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108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/>
      <c r="C130" s="174">
        <f>+((B130/$B$24)*Indeks!$D$163)*(H130/$H$24)</f>
        <v>0</v>
      </c>
      <c r="G130" s="238"/>
      <c r="H130" s="239"/>
    </row>
    <row r="131" spans="1:8" x14ac:dyDescent="0.2">
      <c r="A131" s="240" t="s">
        <v>11</v>
      </c>
      <c r="B131" s="11"/>
      <c r="C131" s="174">
        <f>+((B131/$B$24)*Indeks!$D$163)*(H131/$H$24)</f>
        <v>0</v>
      </c>
      <c r="G131" s="238"/>
      <c r="H131" s="239"/>
    </row>
    <row r="132" spans="1:8" x14ac:dyDescent="0.2">
      <c r="A132" s="237" t="s">
        <v>12</v>
      </c>
      <c r="B132" s="11"/>
      <c r="C132" s="174">
        <f>+((B132/$B$24)*Indeks!$D$163)*(H132/$H$24)</f>
        <v>0</v>
      </c>
      <c r="G132" s="238"/>
      <c r="H132" s="248"/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2024-12-19T10:31:22Z</cp:lastPrinted>
  <dcterms:created xsi:type="dcterms:W3CDTF">2009-05-19T06:17:18Z</dcterms:created>
  <dcterms:modified xsi:type="dcterms:W3CDTF">2025-01-20T20:15:57Z</dcterms:modified>
</cp:coreProperties>
</file>