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SBLON\"/>
    </mc:Choice>
  </mc:AlternateContent>
  <xr:revisionPtr revIDLastSave="0" documentId="13_ncr:1_{E99CDB15-40A1-4533-85B6-088A0CA4666A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indeks'!$A$1:$V$111</definedName>
    <definedName name="_xlnm.Print_Area" localSheetId="0">'Indeks '!$A$1:$J$276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7" i="11" l="1"/>
  <c r="E247" i="11"/>
  <c r="H247" i="11" s="1"/>
  <c r="C248" i="11"/>
  <c r="C247" i="11"/>
  <c r="C246" i="11"/>
  <c r="C245" i="11"/>
  <c r="C244" i="11"/>
  <c r="C243" i="11"/>
  <c r="C242" i="11"/>
  <c r="F246" i="11" l="1"/>
  <c r="E246" i="11"/>
  <c r="H246" i="11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12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23" i="1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5" i="1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59" i="1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E245" i="11"/>
  <c r="E244" i="11"/>
  <c r="E243" i="11"/>
  <c r="E242" i="11"/>
  <c r="E241" i="11"/>
  <c r="C241" i="11"/>
  <c r="C240" i="11"/>
  <c r="E240" i="11"/>
  <c r="E239" i="11"/>
  <c r="E238" i="11" l="1"/>
  <c r="E237" i="11"/>
  <c r="C239" i="11"/>
  <c r="C238" i="11"/>
  <c r="C237" i="11"/>
  <c r="E236" i="11"/>
  <c r="E235" i="1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H134" i="11" s="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/>
  <c r="C106" i="11"/>
  <c r="H106" i="11" s="1"/>
  <c r="C105" i="11"/>
  <c r="H105" i="11" s="1"/>
  <c r="E104" i="11"/>
  <c r="C104" i="11"/>
  <c r="F103" i="11"/>
  <c r="C103" i="11"/>
  <c r="C102" i="11"/>
  <c r="H102" i="11" s="1"/>
  <c r="C101" i="11"/>
  <c r="H101" i="11" s="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F245" i="11" l="1"/>
  <c r="H245" i="11" s="1"/>
  <c r="F241" i="11"/>
  <c r="H241" i="11" s="1"/>
  <c r="F244" i="11"/>
  <c r="H244" i="11" s="1"/>
  <c r="F240" i="11"/>
  <c r="H240" i="11" s="1"/>
  <c r="F242" i="11"/>
  <c r="H242" i="11" s="1"/>
  <c r="F243" i="11"/>
  <c r="H243" i="11" s="1"/>
  <c r="F239" i="11"/>
  <c r="F234" i="11"/>
  <c r="H234" i="11" s="1"/>
  <c r="F235" i="11"/>
  <c r="H235" i="11" s="1"/>
  <c r="F238" i="11"/>
  <c r="H238" i="11" s="1"/>
  <c r="F236" i="11"/>
  <c r="H236" i="11" s="1"/>
  <c r="F237" i="11"/>
  <c r="H237" i="11" s="1"/>
  <c r="H109" i="11"/>
  <c r="H162" i="11"/>
  <c r="H118" i="11"/>
  <c r="C120" i="11"/>
  <c r="H120" i="11" s="1"/>
  <c r="I84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22" i="11" s="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H187" i="11" l="1"/>
  <c r="C184" i="11" s="1"/>
  <c r="C197" i="12" s="1"/>
  <c r="I85" i="11"/>
  <c r="I79" i="11"/>
  <c r="I78" i="11"/>
  <c r="D196" i="5"/>
  <c r="I76" i="11"/>
  <c r="I82" i="11"/>
  <c r="D188" i="5"/>
  <c r="I87" i="11"/>
  <c r="D189" i="5"/>
  <c r="D183" i="5"/>
  <c r="D194" i="5"/>
  <c r="D187" i="5"/>
  <c r="D186" i="5"/>
  <c r="D197" i="5"/>
  <c r="I86" i="11"/>
  <c r="D195" i="5"/>
  <c r="E191" i="5"/>
  <c r="E130" i="11"/>
  <c r="H130" i="11" s="1"/>
  <c r="H129" i="11"/>
  <c r="C200" i="5"/>
  <c r="H195" i="11"/>
  <c r="C192" i="5" s="1"/>
  <c r="H201" i="11"/>
  <c r="C198" i="5" s="1"/>
  <c r="D190" i="5"/>
  <c r="D191" i="5"/>
  <c r="C201" i="5"/>
  <c r="H205" i="11"/>
  <c r="H206" i="11"/>
  <c r="C195" i="12" l="1"/>
  <c r="C196" i="12"/>
  <c r="C184" i="12"/>
  <c r="E5" i="4"/>
  <c r="C189" i="12"/>
  <c r="C200" i="12"/>
  <c r="C202" i="12"/>
  <c r="C184" i="5"/>
  <c r="D184" i="5" s="1"/>
  <c r="C186" i="12"/>
  <c r="C201" i="12"/>
  <c r="C198" i="12"/>
  <c r="C187" i="12"/>
  <c r="C191" i="12"/>
  <c r="E184" i="11"/>
  <c r="E197" i="12" s="1"/>
  <c r="C194" i="12"/>
  <c r="C192" i="12"/>
  <c r="C190" i="12"/>
  <c r="C188" i="12"/>
  <c r="G184" i="11"/>
  <c r="G199" i="12" s="1"/>
  <c r="G194" i="5"/>
  <c r="G204" i="12"/>
  <c r="C185" i="12"/>
  <c r="D184" i="11"/>
  <c r="D190" i="12" s="1"/>
  <c r="G13" i="10"/>
  <c r="C14" i="10" s="1"/>
  <c r="F184" i="11"/>
  <c r="F199" i="12" s="1"/>
  <c r="D185" i="5"/>
  <c r="C199" i="12"/>
  <c r="D201" i="5"/>
  <c r="E200" i="5"/>
  <c r="G193" i="12"/>
  <c r="F194" i="5"/>
  <c r="D198" i="5"/>
  <c r="D199" i="5"/>
  <c r="C193" i="12"/>
  <c r="E137" i="11"/>
  <c r="H137" i="11" s="1"/>
  <c r="D192" i="5"/>
  <c r="D193" i="5"/>
  <c r="E194" i="5"/>
  <c r="E197" i="5"/>
  <c r="F200" i="5"/>
  <c r="D200" i="5"/>
  <c r="C202" i="5"/>
  <c r="D202" i="5" s="1"/>
  <c r="C203" i="12"/>
  <c r="C203" i="5"/>
  <c r="C204" i="12"/>
  <c r="H207" i="11"/>
  <c r="H194" i="5" l="1"/>
  <c r="E185" i="5"/>
  <c r="E14" i="10"/>
  <c r="E202" i="12"/>
  <c r="E191" i="12"/>
  <c r="E186" i="12"/>
  <c r="F193" i="12"/>
  <c r="E189" i="12"/>
  <c r="E188" i="5"/>
  <c r="F204" i="12"/>
  <c r="E193" i="12"/>
  <c r="H193" i="12" s="1"/>
  <c r="E194" i="12"/>
  <c r="E192" i="12"/>
  <c r="E190" i="12"/>
  <c r="E195" i="12"/>
  <c r="F203" i="12"/>
  <c r="E201" i="12"/>
  <c r="E187" i="12"/>
  <c r="E198" i="12"/>
  <c r="E10" i="4"/>
  <c r="E188" i="12"/>
  <c r="E184" i="12"/>
  <c r="E199" i="12"/>
  <c r="H199" i="12" s="1"/>
  <c r="E200" i="12"/>
  <c r="E196" i="12"/>
  <c r="E204" i="12"/>
  <c r="F188" i="5"/>
  <c r="E203" i="12"/>
  <c r="E185" i="12"/>
  <c r="E6" i="4"/>
  <c r="D200" i="12"/>
  <c r="D189" i="12"/>
  <c r="D186" i="12"/>
  <c r="D193" i="12"/>
  <c r="D202" i="12"/>
  <c r="D199" i="12"/>
  <c r="D196" i="12"/>
  <c r="D188" i="12"/>
  <c r="D204" i="12"/>
  <c r="D191" i="12"/>
  <c r="D184" i="12"/>
  <c r="D198" i="12"/>
  <c r="D192" i="12"/>
  <c r="D201" i="12"/>
  <c r="D187" i="12"/>
  <c r="D185" i="12"/>
  <c r="D197" i="12"/>
  <c r="D203" i="12"/>
  <c r="G201" i="12"/>
  <c r="G190" i="12"/>
  <c r="G191" i="12"/>
  <c r="G196" i="12"/>
  <c r="G197" i="12"/>
  <c r="G194" i="12"/>
  <c r="G198" i="12"/>
  <c r="G187" i="12"/>
  <c r="G188" i="12"/>
  <c r="G200" i="12"/>
  <c r="G195" i="12"/>
  <c r="G202" i="12"/>
  <c r="G192" i="12"/>
  <c r="G185" i="12"/>
  <c r="G184" i="12"/>
  <c r="E13" i="4"/>
  <c r="G186" i="12"/>
  <c r="G189" i="12"/>
  <c r="H201" i="12"/>
  <c r="F191" i="12"/>
  <c r="H191" i="12" s="1"/>
  <c r="F194" i="12"/>
  <c r="F184" i="12"/>
  <c r="F192" i="12"/>
  <c r="F196" i="12"/>
  <c r="E12" i="4"/>
  <c r="F200" i="12"/>
  <c r="F190" i="12"/>
  <c r="F202" i="12"/>
  <c r="F185" i="12"/>
  <c r="F197" i="12"/>
  <c r="F201" i="12"/>
  <c r="F187" i="12"/>
  <c r="F188" i="12"/>
  <c r="F186" i="12"/>
  <c r="H186" i="12" s="1"/>
  <c r="F195" i="12"/>
  <c r="F189" i="12"/>
  <c r="F198" i="12"/>
  <c r="B14" i="10"/>
  <c r="D14" i="10"/>
  <c r="F14" i="10"/>
  <c r="G203" i="12"/>
  <c r="D195" i="12"/>
  <c r="D194" i="12"/>
  <c r="D203" i="5"/>
  <c r="E203" i="5"/>
  <c r="C205" i="12"/>
  <c r="C204" i="5"/>
  <c r="D205" i="12"/>
  <c r="F205" i="12"/>
  <c r="G205" i="12"/>
  <c r="E205" i="12"/>
  <c r="H208" i="11"/>
  <c r="H204" i="12" l="1"/>
  <c r="H196" i="12"/>
  <c r="H185" i="12"/>
  <c r="H200" i="12"/>
  <c r="H203" i="12"/>
  <c r="H190" i="12"/>
  <c r="H189" i="12"/>
  <c r="H184" i="12"/>
  <c r="H188" i="12"/>
  <c r="H198" i="12"/>
  <c r="H187" i="12"/>
  <c r="H194" i="12"/>
  <c r="H197" i="12"/>
  <c r="H195" i="12"/>
  <c r="H202" i="12"/>
  <c r="H192" i="12"/>
  <c r="G14" i="10"/>
  <c r="C206" i="12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11" i="5" l="1"/>
  <c r="C212" i="12"/>
  <c r="D212" i="12"/>
  <c r="F212" i="12"/>
  <c r="E212" i="12"/>
  <c r="H211" i="12"/>
  <c r="G212" i="12"/>
  <c r="D210" i="5"/>
  <c r="C251" i="11" l="1"/>
  <c r="C212" i="5"/>
  <c r="F212" i="5" s="1"/>
  <c r="C213" i="12"/>
  <c r="D213" i="12"/>
  <c r="F213" i="12"/>
  <c r="E213" i="12"/>
  <c r="E214" i="12"/>
  <c r="H212" i="12"/>
  <c r="G213" i="12"/>
  <c r="D211" i="5"/>
  <c r="C249" i="11" l="1"/>
  <c r="C250" i="11"/>
  <c r="C254" i="11"/>
  <c r="C213" i="5"/>
  <c r="C214" i="12"/>
  <c r="D214" i="12"/>
  <c r="F214" i="12"/>
  <c r="G215" i="12"/>
  <c r="H213" i="12"/>
  <c r="G214" i="12"/>
  <c r="D212" i="5"/>
  <c r="E212" i="5"/>
  <c r="C257" i="11" l="1"/>
  <c r="C253" i="11"/>
  <c r="C252" i="1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E216" i="12"/>
  <c r="C259" i="11" l="1"/>
  <c r="C258" i="11"/>
  <c r="C260" i="11"/>
  <c r="E215" i="5"/>
  <c r="C216" i="5"/>
  <c r="C217" i="12"/>
  <c r="D217" i="12"/>
  <c r="F217" i="12"/>
  <c r="H216" i="12"/>
  <c r="E217" i="12"/>
  <c r="G217" i="12"/>
  <c r="C262" i="11" l="1"/>
  <c r="C263" i="11"/>
  <c r="C261" i="11"/>
  <c r="F248" i="11"/>
  <c r="H217" i="12"/>
  <c r="D216" i="5"/>
  <c r="C217" i="5"/>
  <c r="D217" i="5" s="1"/>
  <c r="C218" i="12"/>
  <c r="D218" i="12"/>
  <c r="F218" i="12"/>
  <c r="E218" i="12"/>
  <c r="E219" i="12"/>
  <c r="G218" i="12"/>
  <c r="C265" i="11" l="1"/>
  <c r="C268" i="11" s="1"/>
  <c r="C264" i="11"/>
  <c r="C266" i="11"/>
  <c r="F249" i="11"/>
  <c r="G248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C269" i="11" l="1"/>
  <c r="C267" i="11"/>
  <c r="G249" i="11"/>
  <c r="F250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F251" i="11" l="1"/>
  <c r="G250" i="11"/>
  <c r="H221" i="12"/>
  <c r="E222" i="12"/>
  <c r="C222" i="12"/>
  <c r="C221" i="5"/>
  <c r="G222" i="12"/>
  <c r="F222" i="12"/>
  <c r="D222" i="12"/>
  <c r="G251" i="11" l="1"/>
  <c r="F252" i="11"/>
  <c r="D221" i="5"/>
  <c r="E221" i="5"/>
  <c r="H222" i="12"/>
  <c r="F223" i="12"/>
  <c r="E223" i="12"/>
  <c r="C222" i="5"/>
  <c r="G223" i="12"/>
  <c r="C223" i="12"/>
  <c r="D223" i="12"/>
  <c r="G252" i="11" l="1"/>
  <c r="F253" i="11"/>
  <c r="C224" i="12"/>
  <c r="F224" i="12"/>
  <c r="C223" i="5"/>
  <c r="G224" i="12"/>
  <c r="E224" i="12"/>
  <c r="D224" i="12"/>
  <c r="D222" i="5"/>
  <c r="H223" i="12"/>
  <c r="G253" i="11" l="1"/>
  <c r="F254" i="1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F258" i="11" s="1"/>
  <c r="G228" i="12"/>
  <c r="F228" i="12"/>
  <c r="E228" i="12"/>
  <c r="C228" i="12"/>
  <c r="C227" i="5"/>
  <c r="D228" i="12"/>
  <c r="H227" i="12"/>
  <c r="D226" i="5"/>
  <c r="F259" i="11" l="1"/>
  <c r="G257" i="11"/>
  <c r="G258" i="11" s="1"/>
  <c r="F229" i="12"/>
  <c r="E229" i="12"/>
  <c r="G229" i="12"/>
  <c r="C229" i="12"/>
  <c r="C228" i="5"/>
  <c r="D229" i="12"/>
  <c r="D227" i="5"/>
  <c r="E227" i="5"/>
  <c r="H228" i="12"/>
  <c r="G259" i="11" l="1"/>
  <c r="F260" i="11"/>
  <c r="G231" i="12"/>
  <c r="H229" i="12"/>
  <c r="E230" i="12"/>
  <c r="C230" i="12"/>
  <c r="F230" i="12"/>
  <c r="G230" i="12"/>
  <c r="C229" i="5"/>
  <c r="D230" i="12"/>
  <c r="D228" i="5"/>
  <c r="F261" i="11" l="1"/>
  <c r="G260" i="11"/>
  <c r="C232" i="5"/>
  <c r="D231" i="12"/>
  <c r="C231" i="12"/>
  <c r="E231" i="12"/>
  <c r="C230" i="5"/>
  <c r="E230" i="5" s="1"/>
  <c r="F231" i="12"/>
  <c r="C231" i="5"/>
  <c r="D229" i="5"/>
  <c r="H230" i="12"/>
  <c r="G261" i="11" l="1"/>
  <c r="F262" i="11"/>
  <c r="E232" i="12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F263" i="11" l="1"/>
  <c r="G262" i="11"/>
  <c r="C234" i="5"/>
  <c r="E233" i="5"/>
  <c r="C233" i="12"/>
  <c r="F233" i="12"/>
  <c r="G233" i="12"/>
  <c r="D233" i="12"/>
  <c r="E234" i="12"/>
  <c r="H232" i="12"/>
  <c r="E233" i="12"/>
  <c r="G263" i="11" l="1"/>
  <c r="F264" i="11"/>
  <c r="C235" i="5"/>
  <c r="D235" i="5" s="1"/>
  <c r="D234" i="5"/>
  <c r="C234" i="12"/>
  <c r="F234" i="12"/>
  <c r="G234" i="12"/>
  <c r="D234" i="12"/>
  <c r="H233" i="12"/>
  <c r="F265" i="11" l="1"/>
  <c r="G264" i="11"/>
  <c r="H239" i="11"/>
  <c r="C236" i="5" s="1"/>
  <c r="D236" i="5" s="1"/>
  <c r="H234" i="12"/>
  <c r="C235" i="12"/>
  <c r="F235" i="12"/>
  <c r="G235" i="12"/>
  <c r="D235" i="12"/>
  <c r="E235" i="12"/>
  <c r="E236" i="12"/>
  <c r="G265" i="11" l="1"/>
  <c r="F266" i="11"/>
  <c r="C237" i="5"/>
  <c r="F236" i="5"/>
  <c r="E236" i="5"/>
  <c r="H235" i="12"/>
  <c r="C236" i="12"/>
  <c r="F236" i="12"/>
  <c r="G236" i="12"/>
  <c r="D236" i="12"/>
  <c r="E237" i="12"/>
  <c r="F267" i="11" l="1"/>
  <c r="G266" i="11"/>
  <c r="H236" i="12"/>
  <c r="D237" i="5"/>
  <c r="C238" i="5"/>
  <c r="D238" i="5" s="1"/>
  <c r="C237" i="12"/>
  <c r="F237" i="12"/>
  <c r="G237" i="12"/>
  <c r="D237" i="12"/>
  <c r="G267" i="11" l="1"/>
  <c r="F268" i="11"/>
  <c r="D248" i="11"/>
  <c r="H237" i="12"/>
  <c r="C239" i="5"/>
  <c r="D239" i="5" s="1"/>
  <c r="C238" i="12"/>
  <c r="F238" i="12"/>
  <c r="G238" i="12"/>
  <c r="D238" i="12"/>
  <c r="E238" i="12"/>
  <c r="F269" i="11" l="1"/>
  <c r="G268" i="11"/>
  <c r="D249" i="11"/>
  <c r="C240" i="5"/>
  <c r="E239" i="5"/>
  <c r="C239" i="12"/>
  <c r="F239" i="12"/>
  <c r="G239" i="12"/>
  <c r="D239" i="12"/>
  <c r="E239" i="12"/>
  <c r="H238" i="12"/>
  <c r="G269" i="11" l="1"/>
  <c r="D250" i="11"/>
  <c r="D240" i="5"/>
  <c r="C241" i="5"/>
  <c r="D241" i="5" s="1"/>
  <c r="C240" i="12"/>
  <c r="F240" i="12"/>
  <c r="G240" i="12"/>
  <c r="D240" i="12"/>
  <c r="H239" i="12"/>
  <c r="E240" i="12"/>
  <c r="D251" i="11" l="1"/>
  <c r="C242" i="5"/>
  <c r="D242" i="5" s="1"/>
  <c r="H240" i="12"/>
  <c r="C241" i="12"/>
  <c r="F241" i="12"/>
  <c r="G241" i="12"/>
  <c r="D241" i="12"/>
  <c r="E241" i="12"/>
  <c r="F242" i="5" l="1"/>
  <c r="E242" i="5"/>
  <c r="G242" i="5"/>
  <c r="H242" i="5"/>
  <c r="E248" i="11"/>
  <c r="D252" i="11"/>
  <c r="H241" i="12"/>
  <c r="C242" i="12"/>
  <c r="F242" i="12"/>
  <c r="G242" i="12"/>
  <c r="D242" i="12"/>
  <c r="E243" i="12"/>
  <c r="E242" i="12"/>
  <c r="E249" i="11" l="1"/>
  <c r="C243" i="5"/>
  <c r="C244" i="12"/>
  <c r="F244" i="12"/>
  <c r="G244" i="12"/>
  <c r="D244" i="12"/>
  <c r="E244" i="12"/>
  <c r="D253" i="11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E250" i="11"/>
  <c r="H248" i="11"/>
  <c r="D254" i="11"/>
  <c r="H243" i="12"/>
  <c r="H245" i="12" l="1"/>
  <c r="C245" i="5"/>
  <c r="D245" i="5" s="1"/>
  <c r="C246" i="12"/>
  <c r="F246" i="12"/>
  <c r="G246" i="12"/>
  <c r="D246" i="12"/>
  <c r="E246" i="12"/>
  <c r="E251" i="11"/>
  <c r="D244" i="5"/>
  <c r="D255" i="11"/>
  <c r="H249" i="11"/>
  <c r="E245" i="5" l="1"/>
  <c r="H246" i="12"/>
  <c r="E252" i="11"/>
  <c r="C246" i="5"/>
  <c r="C247" i="12"/>
  <c r="F247" i="12"/>
  <c r="G247" i="12"/>
  <c r="D247" i="12"/>
  <c r="E247" i="12"/>
  <c r="D256" i="11"/>
  <c r="H250" i="11"/>
  <c r="H247" i="12" l="1"/>
  <c r="C247" i="5"/>
  <c r="D247" i="5" s="1"/>
  <c r="C248" i="12"/>
  <c r="F248" i="12"/>
  <c r="G248" i="12"/>
  <c r="D248" i="12"/>
  <c r="E248" i="12"/>
  <c r="D246" i="5"/>
  <c r="E253" i="11"/>
  <c r="D257" i="11"/>
  <c r="D258" i="11" s="1"/>
  <c r="H251" i="11"/>
  <c r="D259" i="11" l="1"/>
  <c r="E254" i="11"/>
  <c r="H248" i="12"/>
  <c r="C248" i="5"/>
  <c r="C249" i="12"/>
  <c r="F249" i="12"/>
  <c r="G249" i="12"/>
  <c r="D249" i="12"/>
  <c r="E249" i="12"/>
  <c r="H252" i="11"/>
  <c r="D260" i="11" l="1"/>
  <c r="D248" i="5"/>
  <c r="F248" i="5"/>
  <c r="E248" i="5"/>
  <c r="C249" i="5"/>
  <c r="C250" i="12"/>
  <c r="F250" i="12"/>
  <c r="G250" i="12"/>
  <c r="D250" i="12"/>
  <c r="E250" i="12"/>
  <c r="H249" i="12"/>
  <c r="E255" i="11"/>
  <c r="H253" i="11"/>
  <c r="D261" i="11" l="1"/>
  <c r="D249" i="5"/>
  <c r="H250" i="12"/>
  <c r="E256" i="11"/>
  <c r="C250" i="5"/>
  <c r="D250" i="5" s="1"/>
  <c r="C251" i="12"/>
  <c r="F251" i="12"/>
  <c r="G251" i="12"/>
  <c r="D251" i="12"/>
  <c r="E251" i="12"/>
  <c r="H254" i="11"/>
  <c r="D262" i="11" l="1"/>
  <c r="C251" i="5"/>
  <c r="E251" i="5" s="1"/>
  <c r="C252" i="12"/>
  <c r="F252" i="12"/>
  <c r="G252" i="12"/>
  <c r="D252" i="12"/>
  <c r="E252" i="12"/>
  <c r="E257" i="11"/>
  <c r="E258" i="11" s="1"/>
  <c r="H251" i="12"/>
  <c r="H255" i="11"/>
  <c r="E259" i="11" l="1"/>
  <c r="H258" i="11"/>
  <c r="D263" i="11"/>
  <c r="C252" i="5"/>
  <c r="C253" i="12"/>
  <c r="F253" i="12"/>
  <c r="G253" i="12"/>
  <c r="D253" i="12"/>
  <c r="E253" i="12"/>
  <c r="H252" i="12"/>
  <c r="D251" i="5"/>
  <c r="H257" i="11"/>
  <c r="H256" i="11"/>
  <c r="C255" i="5" l="1"/>
  <c r="C256" i="12"/>
  <c r="F256" i="12"/>
  <c r="G256" i="12"/>
  <c r="D256" i="12"/>
  <c r="E256" i="12"/>
  <c r="D264" i="11"/>
  <c r="E260" i="11"/>
  <c r="H259" i="11"/>
  <c r="H253" i="12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C256" i="5" l="1"/>
  <c r="D256" i="5" s="1"/>
  <c r="C257" i="12"/>
  <c r="F257" i="12"/>
  <c r="G257" i="12"/>
  <c r="D257" i="12"/>
  <c r="H256" i="12"/>
  <c r="D255" i="5"/>
  <c r="E257" i="12"/>
  <c r="E261" i="11"/>
  <c r="H260" i="11"/>
  <c r="D265" i="11"/>
  <c r="D254" i="5"/>
  <c r="G254" i="5"/>
  <c r="F254" i="5"/>
  <c r="H254" i="12"/>
  <c r="E254" i="5"/>
  <c r="D253" i="5"/>
  <c r="H254" i="5"/>
  <c r="H255" i="12"/>
  <c r="H257" i="12" l="1"/>
  <c r="C257" i="5"/>
  <c r="C258" i="12"/>
  <c r="F258" i="12"/>
  <c r="G258" i="12"/>
  <c r="D258" i="12"/>
  <c r="E258" i="12"/>
  <c r="D266" i="11"/>
  <c r="E262" i="11"/>
  <c r="H261" i="11"/>
  <c r="C258" i="5" l="1"/>
  <c r="C259" i="12"/>
  <c r="F259" i="12"/>
  <c r="G259" i="12"/>
  <c r="D259" i="12"/>
  <c r="E259" i="12"/>
  <c r="H258" i="12"/>
  <c r="D257" i="5"/>
  <c r="E257" i="5"/>
  <c r="E263" i="11"/>
  <c r="H262" i="11"/>
  <c r="E260" i="12" s="1"/>
  <c r="D267" i="11"/>
  <c r="C259" i="5" l="1"/>
  <c r="C260" i="12"/>
  <c r="F260" i="12"/>
  <c r="G260" i="12"/>
  <c r="D260" i="12"/>
  <c r="H259" i="12"/>
  <c r="D258" i="5"/>
  <c r="D268" i="11"/>
  <c r="E264" i="11"/>
  <c r="H263" i="11"/>
  <c r="C260" i="5" l="1"/>
  <c r="F260" i="5" s="1"/>
  <c r="C261" i="12"/>
  <c r="F261" i="12"/>
  <c r="G261" i="12"/>
  <c r="D261" i="12"/>
  <c r="E261" i="12"/>
  <c r="H260" i="12"/>
  <c r="D259" i="5"/>
  <c r="E265" i="11"/>
  <c r="H264" i="11"/>
  <c r="D269" i="11"/>
  <c r="H261" i="12" l="1"/>
  <c r="D260" i="5"/>
  <c r="E260" i="5"/>
  <c r="C261" i="5"/>
  <c r="C262" i="12"/>
  <c r="F262" i="12"/>
  <c r="G262" i="12"/>
  <c r="D262" i="12"/>
  <c r="E262" i="12"/>
  <c r="E266" i="11"/>
  <c r="H265" i="11"/>
  <c r="C262" i="5" l="1"/>
  <c r="C263" i="12"/>
  <c r="F263" i="12"/>
  <c r="G263" i="12"/>
  <c r="D263" i="12"/>
  <c r="D261" i="5"/>
  <c r="H262" i="12"/>
  <c r="E263" i="12"/>
  <c r="E267" i="11"/>
  <c r="H266" i="11"/>
  <c r="E264" i="12" s="1"/>
  <c r="H263" i="12" l="1"/>
  <c r="C263" i="5"/>
  <c r="D263" i="5" s="1"/>
  <c r="C264" i="12"/>
  <c r="F264" i="12"/>
  <c r="G264" i="12"/>
  <c r="D264" i="12"/>
  <c r="D262" i="5"/>
  <c r="E268" i="11"/>
  <c r="H267" i="11"/>
  <c r="C264" i="5" l="1"/>
  <c r="C265" i="12"/>
  <c r="F265" i="12"/>
  <c r="G265" i="12"/>
  <c r="D265" i="12"/>
  <c r="H264" i="12"/>
  <c r="E263" i="5"/>
  <c r="E265" i="12"/>
  <c r="E269" i="11"/>
  <c r="H268" i="11"/>
  <c r="C265" i="5" l="1"/>
  <c r="C266" i="12"/>
  <c r="F266" i="12"/>
  <c r="G266" i="12"/>
  <c r="D266" i="12"/>
  <c r="H269" i="11"/>
  <c r="E267" i="12" s="1"/>
  <c r="E266" i="12"/>
  <c r="H265" i="12"/>
  <c r="D264" i="5"/>
  <c r="C266" i="5" l="1"/>
  <c r="H266" i="5" s="1"/>
  <c r="C267" i="12"/>
  <c r="F267" i="12"/>
  <c r="G267" i="12"/>
  <c r="D267" i="12"/>
  <c r="H266" i="12"/>
  <c r="D265" i="5"/>
  <c r="F266" i="5"/>
  <c r="G266" i="5" l="1"/>
  <c r="H267" i="12"/>
  <c r="D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<sst xmlns="http://schemas.openxmlformats.org/spreadsheetml/2006/main" count="1261" uniqueCount="137">
  <si>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</si>
  <si>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</si>
  <si>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</si>
  <si>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</si>
  <si>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</si>
  <si>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</si>
  <si>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</si>
  <si>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</si>
  <si>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</si>
  <si>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</si>
  <si>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</si>
  <si>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</si>
  <si>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</si>
  <si>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</si>
  <si>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</si>
  <si>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</si>
  <si>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</si>
  <si>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</si>
  <si>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</si>
  <si>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</si>
  <si>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</si>
  <si>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</si>
  <si>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</si>
  <si>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</si>
  <si>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</si>
  <si>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</si>
  <si>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</si>
  <si>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</si>
  <si>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</si>
  <si>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</si>
  <si>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</si>
  <si>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</si>
  <si>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</si>
  <si>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</si>
  <si>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</si>
  <si>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</si>
  <si>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</si>
  <si>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</si>
  <si>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</si>
  <si>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</si>
  <si>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</si>
  <si>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</si>
  <si>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</si>
  <si>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</si>
  <si>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</si>
  <si>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</si>
  <si>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</si>
  <si>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</si>
  <si>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</si>
  <si>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</si>
  <si>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</si>
  <si>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</si>
  <si>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</si>
  <si>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</si>
  <si>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</si>
  <si>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</si>
  <si>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</si>
  <si>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</si>
  <si>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</si>
  <si>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</si>
  <si>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</si>
  <si>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</si>
  <si>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</si>
  <si>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</si>
  <si>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</si>
  <si>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</si>
  <si>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</si>
  <si>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</si>
  <si>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</si>
  <si>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</si>
  <si>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</si>
  <si>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</si>
  <si>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</si>
  <si>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</si>
  <si>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</si>
  <si>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</si>
  <si>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</si>
  <si>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</si>
  <si>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</si>
  <si>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</si>
  <si>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</si>
  <si>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</si>
  <si>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</si>
  <si>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</si>
  <si>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</si>
  <si>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</si>
  <si>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</si>
  <si>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</si>
  <si>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</si>
  <si>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</si>
  <si>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</si>
  <si>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</si>
  <si>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</si>
  <si>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</si>
  <si>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</si>
  <si>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</si>
  <si>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</si>
  <si>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</si>
  <si>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</si>
  <si>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</si>
  <si>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</si>
  <si>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</si>
  <si>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</si>
  <si>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</si>
  <si>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</si>
  <si>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</si>
  <si>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</si>
  <si>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</si>
  <si>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</si>
  <si>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</si>
  <si>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</si>
  <si>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</si>
  <si>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</si>
  <si>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</si>
  <si>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</si>
  <si>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</si>
  <si>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</si>
  <si>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</si>
  <si>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</si>
  <si>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</si>
  <si>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 xml:space="preserve">Indeks for prisudviklingen for RME er baseret på et svensk RME-indeks, der offentliggøres på http://www.svenskkollektivtrafik.se/partnersamverkan/index/ 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</si>
  <si>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</si>
  <si>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</si>
  <si>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</si>
  <si>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</si>
  <si>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</si>
  <si>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</si>
  <si>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</si>
  <si>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</si>
  <si>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</si>
  <si>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</si>
  <si>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</si>
  <si>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</si>
  <si>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</si>
  <si>
    <t>Note 6:</t>
  </si>
  <si>
    <t>Note 6</t>
  </si>
  <si>
    <t>ILON12 erstattes med SBLON1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</si>
</sst>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165" fontId="0" fillId="0" borderId="0" xfId="0" applyNumberFormat="1"/>
    <xf numFmtId="0" fontId="9" fillId="0" borderId="0" xfId="0" applyFont="1"/>
    <xf numFmtId="0" fontId="8" fillId="0" borderId="0" xfId="0" applyFont="1"/>
    <xf numFmtId="166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10" fillId="0" borderId="0" xfId="0" applyFont="1"/>
    <xf numFmtId="166" fontId="0" fillId="0" borderId="0" xfId="0" applyNumberFormat="1"/>
    <xf numFmtId="0" fontId="10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10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8" fillId="0" borderId="2" xfId="0" applyFont="1" applyBorder="1"/>
    <xf numFmtId="2" fontId="0" fillId="0" borderId="2" xfId="0" applyNumberFormat="1" applyBorder="1"/>
    <xf numFmtId="166" fontId="8" fillId="0" borderId="2" xfId="0" applyNumberFormat="1" applyFont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164" fontId="11" fillId="0" borderId="0" xfId="0" applyNumberFormat="1" applyFont="1"/>
    <xf numFmtId="0" fontId="10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6" fontId="12" fillId="0" borderId="0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66" fontId="13" fillId="0" borderId="2" xfId="1" applyNumberFormat="1" applyFont="1" applyBorder="1" applyAlignment="1">
      <alignment horizontal="center"/>
    </xf>
    <xf numFmtId="166" fontId="13" fillId="0" borderId="3" xfId="1" applyNumberFormat="1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1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8" fillId="0" borderId="0" xfId="0" applyNumberFormat="1" applyFont="1"/>
    <xf numFmtId="2" fontId="0" fillId="0" borderId="3" xfId="0" applyNumberFormat="1" applyBorder="1"/>
    <xf numFmtId="2" fontId="9" fillId="0" borderId="0" xfId="0" applyNumberFormat="1" applyFont="1"/>
    <xf numFmtId="0" fontId="12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5" fillId="0" borderId="0" xfId="0" applyNumberFormat="1" applyFont="1"/>
    <xf numFmtId="167" fontId="8" fillId="0" borderId="1" xfId="0" applyNumberFormat="1" applyFont="1" applyBorder="1"/>
    <xf numFmtId="165" fontId="13" fillId="0" borderId="0" xfId="1" applyFont="1" applyBorder="1" applyAlignment="1">
      <alignment horizontal="center"/>
    </xf>
    <xf numFmtId="165" fontId="13" fillId="0" borderId="1" xfId="1" applyFont="1" applyBorder="1" applyAlignment="1">
      <alignment horizontal="center"/>
    </xf>
    <xf numFmtId="165" fontId="13" fillId="0" borderId="2" xfId="1" applyFont="1" applyBorder="1" applyAlignment="1">
      <alignment horizontal="center"/>
    </xf>
    <xf numFmtId="165" fontId="13" fillId="0" borderId="3" xfId="1" applyFont="1" applyBorder="1" applyAlignment="1">
      <alignment horizontal="center"/>
    </xf>
    <xf numFmtId="2" fontId="9" fillId="3" borderId="0" xfId="0" applyNumberFormat="1" applyFont="1" applyFill="1"/>
    <xf numFmtId="2" fontId="9" fillId="3" borderId="1" xfId="0" applyNumberFormat="1" applyFont="1" applyFill="1" applyBorder="1"/>
    <xf numFmtId="0" fontId="15" fillId="3" borderId="0" xfId="0" applyFont="1" applyFill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3" fillId="0" borderId="0" xfId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5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8" fillId="0" borderId="3" xfId="0" applyNumberFormat="1" applyFont="1" applyBorder="1"/>
    <xf numFmtId="166" fontId="13" fillId="0" borderId="3" xfId="0" applyNumberFormat="1" applyFont="1" applyBorder="1" applyAlignment="1">
      <alignment horizontal="center"/>
    </xf>
    <xf numFmtId="167" fontId="8" fillId="0" borderId="3" xfId="0" applyNumberFormat="1" applyFont="1" applyBorder="1"/>
    <xf numFmtId="166" fontId="8" fillId="0" borderId="1" xfId="0" applyNumberFormat="1" applyFont="1" applyBorder="1"/>
    <xf numFmtId="166" fontId="8" fillId="0" borderId="4" xfId="0" applyNumberFormat="1" applyFont="1" applyBorder="1"/>
    <xf numFmtId="167" fontId="8" fillId="0" borderId="0" xfId="0" applyNumberFormat="1" applyFont="1"/>
    <xf numFmtId="166" fontId="13" fillId="0" borderId="1" xfId="1" applyNumberFormat="1" applyFont="1" applyFill="1" applyBorder="1" applyAlignment="1">
      <alignment horizontal="center"/>
    </xf>
    <xf numFmtId="166" fontId="13" fillId="0" borderId="2" xfId="1" applyNumberFormat="1" applyFont="1" applyFill="1" applyBorder="1" applyAlignment="1">
      <alignment horizontal="center"/>
    </xf>
    <xf numFmtId="167" fontId="8" fillId="0" borderId="2" xfId="0" applyNumberFormat="1" applyFont="1" applyBorder="1"/>
    <xf numFmtId="0" fontId="0" fillId="0" borderId="0" xfId="0" applyAlignment="1">
      <alignment vertical="top"/>
    </xf>
    <xf numFmtId="167" fontId="8" fillId="0" borderId="4" xfId="0" applyNumberFormat="1" applyFont="1" applyBorder="1"/>
    <xf numFmtId="166" fontId="3" fillId="0" borderId="0" xfId="0" applyNumberFormat="1" applyFont="1"/>
    <xf numFmtId="2" fontId="3" fillId="0" borderId="2" xfId="0" applyNumberFormat="1" applyFont="1" applyBorder="1"/>
    <xf numFmtId="2" fontId="3" fillId="0" borderId="0" xfId="0" applyNumberFormat="1" applyFont="1"/>
    <xf numFmtId="166" fontId="3" fillId="0" borderId="1" xfId="0" applyNumberFormat="1" applyFont="1" applyBorder="1"/>
    <xf numFmtId="2" fontId="3" fillId="0" borderId="1" xfId="0" applyNumberFormat="1" applyFont="1" applyBorder="1"/>
    <xf numFmtId="166" fontId="3" fillId="0" borderId="3" xfId="0" applyNumberFormat="1" applyFont="1" applyBorder="1"/>
    <xf numFmtId="2" fontId="3" fillId="0" borderId="3" xfId="0" applyNumberFormat="1" applyFont="1" applyBorder="1"/>
    <xf numFmtId="2" fontId="9" fillId="3" borderId="2" xfId="0" applyNumberFormat="1" applyFont="1" applyFill="1" applyBorder="1"/>
    <xf numFmtId="166" fontId="9" fillId="3" borderId="0" xfId="0" applyNumberFormat="1" applyFont="1" applyFill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3" fillId="4" borderId="0" xfId="0" applyNumberFormat="1" applyFont="1" applyFill="1"/>
    <xf numFmtId="166" fontId="13" fillId="4" borderId="0" xfId="1" applyNumberFormat="1" applyFont="1" applyFill="1" applyBorder="1" applyAlignment="1">
      <alignment horizontal="center"/>
    </xf>
    <xf numFmtId="167" fontId="3" fillId="3" borderId="0" xfId="0" applyNumberFormat="1" applyFont="1" applyFill="1"/>
    <xf numFmtId="0" fontId="3" fillId="4" borderId="0" xfId="0" applyFont="1" applyFill="1"/>
    <xf numFmtId="167" fontId="3" fillId="0" borderId="2" xfId="0" applyNumberFormat="1" applyFont="1" applyBorder="1"/>
    <xf numFmtId="166" fontId="13" fillId="0" borderId="1" xfId="0" applyNumberFormat="1" applyFont="1" applyBorder="1" applyAlignment="1">
      <alignment horizontal="center"/>
    </xf>
    <xf numFmtId="166" fontId="3" fillId="4" borderId="1" xfId="0" applyNumberFormat="1" applyFont="1" applyFill="1" applyBorder="1"/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5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6" borderId="0" xfId="0" applyFont="1" applyFill="1"/>
    <xf numFmtId="166" fontId="3" fillId="6" borderId="0" xfId="0" applyNumberFormat="1" applyFont="1" applyFill="1"/>
    <xf numFmtId="166" fontId="3" fillId="6" borderId="3" xfId="0" applyNumberFormat="1" applyFont="1" applyFill="1" applyBorder="1"/>
    <xf numFmtId="166" fontId="3" fillId="6" borderId="1" xfId="0" applyNumberFormat="1" applyFont="1" applyFill="1" applyBorder="1"/>
    <xf numFmtId="167" fontId="3" fillId="3" borderId="1" xfId="0" applyNumberFormat="1" applyFont="1" applyFill="1" applyBorder="1"/>
    <xf numFmtId="167" fontId="3" fillId="3" borderId="2" xfId="0" applyNumberFormat="1" applyFont="1" applyFill="1" applyBorder="1"/>
    <xf numFmtId="166" fontId="3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6" fillId="7" borderId="0" xfId="0" applyFont="1" applyFill="1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166" fontId="3" fillId="7" borderId="0" xfId="0" applyNumberFormat="1" applyFont="1" applyFill="1"/>
    <xf numFmtId="166" fontId="3" fillId="7" borderId="3" xfId="0" applyNumberFormat="1" applyFont="1" applyFill="1" applyBorder="1"/>
    <xf numFmtId="166" fontId="3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3" fillId="0" borderId="7" xfId="8" applyBorder="1"/>
    <xf numFmtId="9" fontId="5" fillId="0" borderId="8" xfId="8" applyNumberFormat="1" applyFont="1" applyBorder="1"/>
    <xf numFmtId="0" fontId="3" fillId="0" borderId="9" xfId="8" applyBorder="1"/>
    <xf numFmtId="0" fontId="3" fillId="0" borderId="0" xfId="8"/>
    <xf numFmtId="0" fontId="3" fillId="0" borderId="10" xfId="8" applyBorder="1"/>
    <xf numFmtId="0" fontId="3" fillId="0" borderId="11" xfId="8" applyBorder="1"/>
    <xf numFmtId="0" fontId="3" fillId="0" borderId="6" xfId="8" applyBorder="1"/>
    <xf numFmtId="167" fontId="3" fillId="0" borderId="0" xfId="10" applyNumberFormat="1" applyFont="1" applyBorder="1"/>
    <xf numFmtId="9" fontId="3" fillId="0" borderId="0" xfId="9" applyFont="1" applyBorder="1"/>
    <xf numFmtId="167" fontId="3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3" fillId="0" borderId="3" xfId="8" applyBorder="1"/>
    <xf numFmtId="0" fontId="0" fillId="0" borderId="15" xfId="0" applyBorder="1"/>
    <xf numFmtId="0" fontId="3" fillId="0" borderId="0" xfId="0" applyFont="1" applyAlignment="1">
      <alignment vertical="top"/>
    </xf>
    <xf numFmtId="0" fontId="8" fillId="9" borderId="2" xfId="0" applyFont="1" applyFill="1" applyBorder="1"/>
    <xf numFmtId="166" fontId="3" fillId="10" borderId="2" xfId="0" applyNumberFormat="1" applyFont="1" applyFill="1" applyBorder="1"/>
    <xf numFmtId="167" fontId="3" fillId="10" borderId="2" xfId="0" applyNumberFormat="1" applyFont="1" applyFill="1" applyBorder="1"/>
    <xf numFmtId="167" fontId="3" fillId="10" borderId="0" xfId="0" applyNumberFormat="1" applyFont="1" applyFill="1"/>
    <xf numFmtId="0" fontId="17" fillId="9" borderId="2" xfId="0" applyFont="1" applyFill="1" applyBorder="1"/>
    <xf numFmtId="9" fontId="5" fillId="0" borderId="5" xfId="8" applyNumberFormat="1" applyFont="1" applyBorder="1"/>
    <xf numFmtId="9" fontId="3" fillId="0" borderId="12" xfId="9" applyFont="1" applyBorder="1"/>
    <xf numFmtId="0" fontId="21" fillId="0" borderId="0" xfId="3" applyAlignment="1" applyProtection="1">
      <alignment wrapText="1"/>
    </xf>
    <xf numFmtId="0" fontId="5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5" fillId="9" borderId="10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16" xfId="0" applyFont="1" applyFill="1" applyBorder="1"/>
    <xf numFmtId="0" fontId="0" fillId="9" borderId="1" xfId="0" applyFill="1" applyBorder="1"/>
    <xf numFmtId="0" fontId="17" fillId="9" borderId="2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5" fillId="9" borderId="7" xfId="0" applyFont="1" applyFill="1" applyBorder="1"/>
    <xf numFmtId="0" fontId="5" fillId="9" borderId="7" xfId="8" applyFont="1" applyFill="1" applyBorder="1"/>
    <xf numFmtId="166" fontId="3" fillId="0" borderId="9" xfId="8" applyNumberFormat="1" applyBorder="1"/>
    <xf numFmtId="166" fontId="3" fillId="0" borderId="6" xfId="8" applyNumberFormat="1" applyBorder="1"/>
    <xf numFmtId="166" fontId="5" fillId="9" borderId="9" xfId="8" applyNumberFormat="1" applyFont="1" applyFill="1" applyBorder="1"/>
    <xf numFmtId="0" fontId="3" fillId="0" borderId="5" xfId="8" applyBorder="1"/>
    <xf numFmtId="9" fontId="5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3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9" fillId="0" borderId="0" xfId="0" applyFont="1"/>
    <xf numFmtId="0" fontId="27" fillId="0" borderId="0" xfId="4"/>
    <xf numFmtId="0" fontId="28" fillId="0" borderId="0" xfId="0" applyFont="1"/>
    <xf numFmtId="2" fontId="28" fillId="0" borderId="0" xfId="0" applyNumberFormat="1" applyFont="1"/>
    <xf numFmtId="9" fontId="0" fillId="0" borderId="0" xfId="9" applyFont="1"/>
    <xf numFmtId="0" fontId="3" fillId="0" borderId="4" xfId="0" applyFont="1" applyBorder="1"/>
    <xf numFmtId="166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166" fontId="3" fillId="0" borderId="2" xfId="0" applyNumberFormat="1" applyFont="1" applyBorder="1"/>
    <xf numFmtId="10" fontId="3" fillId="0" borderId="0" xfId="0" applyNumberFormat="1" applyFont="1" applyAlignment="1">
      <alignment horizontal="right"/>
    </xf>
    <xf numFmtId="165" fontId="3" fillId="0" borderId="0" xfId="1" applyFont="1"/>
    <xf numFmtId="167" fontId="3" fillId="0" borderId="0" xfId="0" applyNumberFormat="1" applyFont="1" applyAlignment="1">
      <alignment horizontal="center"/>
    </xf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10" applyNumberFormat="1" applyFont="1" applyBorder="1"/>
    <xf numFmtId="166" fontId="5" fillId="0" borderId="4" xfId="0" applyNumberFormat="1" applyFont="1" applyBorder="1"/>
    <xf numFmtId="0" fontId="31" fillId="0" borderId="0" xfId="0" applyFont="1"/>
    <xf numFmtId="0" fontId="31" fillId="0" borderId="14" xfId="0" applyFont="1" applyBorder="1"/>
    <xf numFmtId="2" fontId="3" fillId="0" borderId="7" xfId="8" applyNumberFormat="1" applyBorder="1"/>
    <xf numFmtId="165" fontId="3" fillId="0" borderId="9" xfId="1" applyFont="1" applyBorder="1"/>
    <xf numFmtId="2" fontId="3" fillId="0" borderId="9" xfId="8" applyNumberFormat="1" applyBorder="1"/>
    <xf numFmtId="0" fontId="31" fillId="0" borderId="0" xfId="0" applyFont="1" applyAlignment="1">
      <alignment horizontal="left"/>
    </xf>
    <xf numFmtId="2" fontId="31" fillId="0" borderId="0" xfId="0" applyNumberFormat="1" applyFont="1" applyAlignment="1">
      <alignment horizontal="left"/>
    </xf>
    <xf numFmtId="167" fontId="5" fillId="0" borderId="10" xfId="10" applyNumberFormat="1" applyFont="1" applyBorder="1"/>
    <xf numFmtId="167" fontId="5" fillId="0" borderId="9" xfId="9" applyNumberFormat="1" applyFont="1" applyBorder="1"/>
    <xf numFmtId="0" fontId="23" fillId="9" borderId="2" xfId="0" applyFont="1" applyFill="1" applyBorder="1" applyAlignment="1">
      <alignment horizontal="center"/>
    </xf>
    <xf numFmtId="0" fontId="32" fillId="0" borderId="0" xfId="0" applyFont="1"/>
    <xf numFmtId="14" fontId="3" fillId="8" borderId="0" xfId="0" applyNumberFormat="1" applyFont="1" applyFill="1"/>
    <xf numFmtId="2" fontId="11" fillId="8" borderId="0" xfId="0" applyNumberFormat="1" applyFont="1" applyFill="1" applyAlignment="1">
      <alignment horizontal="left"/>
    </xf>
    <xf numFmtId="2" fontId="3" fillId="8" borderId="18" xfId="0" applyNumberFormat="1" applyFont="1" applyFill="1" applyBorder="1"/>
    <xf numFmtId="167" fontId="5" fillId="0" borderId="10" xfId="9" applyNumberFormat="1" applyFont="1" applyBorder="1"/>
    <xf numFmtId="14" fontId="3" fillId="0" borderId="0" xfId="0" applyNumberFormat="1" applyFont="1"/>
    <xf numFmtId="166" fontId="30" fillId="3" borderId="0" xfId="0" applyNumberFormat="1" applyFont="1" applyFill="1"/>
    <xf numFmtId="166" fontId="30" fillId="3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3" fillId="8" borderId="1" xfId="0" applyNumberFormat="1" applyFont="1" applyFill="1" applyBorder="1"/>
    <xf numFmtId="166" fontId="3" fillId="9" borderId="0" xfId="0" applyNumberFormat="1" applyFont="1" applyFill="1"/>
    <xf numFmtId="166" fontId="3" fillId="9" borderId="1" xfId="0" applyNumberFormat="1" applyFont="1" applyFill="1" applyBorder="1"/>
    <xf numFmtId="0" fontId="3" fillId="8" borderId="0" xfId="0" applyFont="1" applyFill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166" fontId="3" fillId="11" borderId="0" xfId="0" applyNumberFormat="1" applyFont="1" applyFill="1"/>
    <xf numFmtId="167" fontId="0" fillId="11" borderId="0" xfId="0" applyNumberFormat="1" applyFill="1"/>
    <xf numFmtId="167" fontId="3" fillId="11" borderId="0" xfId="0" applyNumberFormat="1" applyFont="1" applyFill="1"/>
    <xf numFmtId="166" fontId="34" fillId="3" borderId="0" xfId="1" applyNumberFormat="1" applyFont="1" applyFill="1" applyBorder="1" applyAlignment="1">
      <alignment horizontal="center"/>
    </xf>
    <xf numFmtId="166" fontId="34" fillId="3" borderId="1" xfId="1" applyNumberFormat="1" applyFont="1" applyFill="1" applyBorder="1" applyAlignment="1">
      <alignment horizontal="center"/>
    </xf>
    <xf numFmtId="166" fontId="3" fillId="3" borderId="1" xfId="0" applyNumberFormat="1" applyFont="1" applyFill="1" applyBorder="1"/>
    <xf numFmtId="0" fontId="35" fillId="12" borderId="0" xfId="0" applyFont="1" applyFill="1"/>
    <xf numFmtId="166" fontId="30" fillId="12" borderId="0" xfId="0" applyNumberFormat="1" applyFont="1" applyFill="1"/>
    <xf numFmtId="167" fontId="30" fillId="12" borderId="4" xfId="0" applyNumberFormat="1" applyFont="1" applyFill="1" applyBorder="1"/>
    <xf numFmtId="166" fontId="30" fillId="12" borderId="4" xfId="0" applyNumberFormat="1" applyFont="1" applyFill="1" applyBorder="1"/>
    <xf numFmtId="0" fontId="36" fillId="0" borderId="0" xfId="0" applyFont="1"/>
    <xf numFmtId="0" fontId="35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172" fontId="0" fillId="0" borderId="0" xfId="1" applyNumberFormat="1" applyFont="1"/>
    <xf numFmtId="0" fontId="36" fillId="12" borderId="1" xfId="0" applyFont="1" applyFill="1" applyBorder="1"/>
    <xf numFmtId="0" fontId="30" fillId="12" borderId="1" xfId="0" applyFont="1" applyFill="1" applyBorder="1"/>
    <xf numFmtId="166" fontId="30" fillId="12" borderId="1" xfId="0" applyNumberFormat="1" applyFont="1" applyFill="1" applyBorder="1"/>
    <xf numFmtId="167" fontId="30" fillId="12" borderId="1" xfId="0" applyNumberFormat="1" applyFont="1" applyFill="1" applyBorder="1"/>
    <xf numFmtId="0" fontId="37" fillId="0" borderId="0" xfId="0" applyFont="1"/>
    <xf numFmtId="166" fontId="3" fillId="9" borderId="3" xfId="0" applyNumberFormat="1" applyFont="1" applyFill="1" applyBorder="1"/>
    <xf numFmtId="0" fontId="36" fillId="12" borderId="0" xfId="0" applyFont="1" applyFill="1"/>
    <xf numFmtId="0" fontId="37" fillId="12" borderId="0" xfId="0" applyFont="1" applyFill="1"/>
    <xf numFmtId="167" fontId="30" fillId="12" borderId="0" xfId="0" applyNumberFormat="1" applyFont="1" applyFill="1"/>
    <xf numFmtId="0" fontId="36" fillId="0" borderId="1" xfId="0" applyFont="1" applyBorder="1"/>
    <xf numFmtId="0" fontId="37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7" fillId="12" borderId="1" xfId="0" applyFont="1" applyFill="1" applyBorder="1"/>
    <xf numFmtId="0" fontId="36" fillId="0" borderId="2" xfId="0" applyFont="1" applyBorder="1"/>
    <xf numFmtId="0" fontId="37" fillId="0" borderId="2" xfId="0" applyFont="1" applyBorder="1"/>
    <xf numFmtId="0" fontId="36" fillId="0" borderId="3" xfId="0" applyFont="1" applyBorder="1"/>
    <xf numFmtId="0" fontId="37" fillId="0" borderId="3" xfId="0" applyFont="1" applyBorder="1"/>
    <xf numFmtId="166" fontId="30" fillId="11" borderId="3" xfId="0" applyNumberFormat="1" applyFont="1" applyFill="1" applyBorder="1"/>
    <xf numFmtId="167" fontId="37" fillId="11" borderId="3" xfId="0" applyNumberFormat="1" applyFont="1" applyFill="1" applyBorder="1"/>
    <xf numFmtId="167" fontId="30" fillId="11" borderId="3" xfId="0" applyNumberFormat="1" applyFont="1" applyFill="1" applyBorder="1"/>
    <xf numFmtId="0" fontId="3" fillId="0" borderId="1" xfId="0" applyFont="1" applyBorder="1"/>
    <xf numFmtId="166" fontId="9" fillId="3" borderId="3" xfId="0" applyNumberFormat="1" applyFont="1" applyFill="1" applyBorder="1"/>
    <xf numFmtId="2" fontId="9" fillId="3" borderId="3" xfId="0" applyNumberFormat="1" applyFont="1" applyFill="1" applyBorder="1"/>
    <xf numFmtId="166" fontId="34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30" fillId="12" borderId="0" xfId="0" applyFont="1" applyFill="1"/>
    <xf numFmtId="166" fontId="9" fillId="3" borderId="0" xfId="0" applyNumberFormat="1" applyFont="1" applyFill="1" applyBorder="1"/>
    <xf numFmtId="2" fontId="9" fillId="3" borderId="0" xfId="0" applyNumberFormat="1" applyFont="1" applyFill="1" applyBorder="1"/>
    <xf numFmtId="166" fontId="38" fillId="3" borderId="0" xfId="1" applyNumberFormat="1" applyFont="1" applyFill="1" applyBorder="1" applyAlignment="1">
      <alignment horizontal="center"/>
    </xf>
    <xf numFmtId="166" fontId="38" fillId="3" borderId="1" xfId="1" applyNumberFormat="1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3" fillId="0" borderId="0" xfId="0" applyFont="1" applyBorder="1"/>
    <xf numFmtId="166" fontId="30" fillId="3" borderId="3" xfId="0" applyNumberFormat="1" applyFont="1" applyFill="1" applyBorder="1"/>
    <xf numFmtId="167" fontId="0" fillId="3" borderId="3" xfId="0" applyNumberFormat="1" applyFill="1" applyBorder="1"/>
    <xf numFmtId="167" fontId="3" fillId="3" borderId="3" xfId="0" applyNumberFormat="1" applyFont="1" applyFill="1" applyBorder="1"/>
    <xf numFmtId="166" fontId="3" fillId="3" borderId="3" xfId="0" applyNumberFormat="1" applyFont="1" applyFill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7" fontId="30" fillId="12" borderId="0" xfId="0" applyNumberFormat="1" applyFont="1" applyFill="1" applyBorder="1"/>
    <xf numFmtId="166" fontId="30" fillId="12" borderId="0" xfId="0" applyNumberFormat="1" applyFont="1" applyFill="1" applyBorder="1"/>
    <xf numFmtId="166" fontId="3" fillId="13" borderId="4" xfId="0" applyNumberFormat="1" applyFont="1" applyFill="1" applyBorder="1"/>
    <xf numFmtId="166" fontId="3" fillId="13" borderId="0" xfId="0" applyNumberFormat="1" applyFont="1" applyFill="1"/>
    <xf numFmtId="0" fontId="6" fillId="13" borderId="0" xfId="0" applyFont="1" applyFill="1" applyAlignment="1">
      <alignment vertical="top"/>
    </xf>
    <xf numFmtId="166" fontId="3" fillId="13" borderId="1" xfId="0" applyNumberFormat="1" applyFont="1" applyFill="1" applyBorder="1"/>
    <xf numFmtId="0" fontId="6" fillId="13" borderId="0" xfId="0" applyFont="1" applyFill="1" applyAlignment="1">
      <alignment horizontal="left" vertical="top" wrapText="1"/>
    </xf>
    <xf numFmtId="0" fontId="21" fillId="0" borderId="0" xfId="3" applyAlignment="1" applyProtection="1">
      <alignment horizontal="left" vertical="top" wrapText="1"/>
    </xf>
    <xf numFmtId="0" fontId="3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9">
    <cellStyle name="Komma" xfId="1" builtinId="3"/>
    <cellStyle name="Komma 2" xfId="2" xr:uid="{00000000-0005-0000-0000-000001000000}"/>
    <cellStyle name="Komma 2 2" xfId="12" xr:uid="{00000000-0005-0000-0000-000002000000}"/>
    <cellStyle name="Komma 2 2 2" xfId="17" xr:uid="{A64DE684-2591-4054-8AFA-A4E1EEB39B19}"/>
    <cellStyle name="Komma 3" xfId="11" xr:uid="{00000000-0005-0000-0000-000003000000}"/>
    <cellStyle name="Komma 3 2" xfId="16" xr:uid="{65EC2391-3A79-4DBC-8856-8CF8CFC5737B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2 2 2" xfId="18" xr:uid="{EA26D499-E64E-463A-AD82-F97591942CC7}"/>
    <cellStyle name="Normal 2 3" xfId="15" xr:uid="{89974DAA-77FA-42D8-A901-217A589D7C0B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69" totalsRowShown="0" headerRowDxfId="14">
  <autoFilter ref="A3:K269" xr:uid="{00000000-0009-0000-0100-000001000000}">
    <filterColumn colId="0">
      <filters>
        <filter val="2023"/>
        <filter val="2024"/>
        <filter val="2025"/>
        <filter val="2026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67" totalsRowShown="0" headerRowDxfId="11">
  <autoFilter ref="A3:H267" xr:uid="{00000000-0009-0000-0100-000002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20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7"/>
  <sheetViews>
    <sheetView tabSelected="1" zoomScaleNormal="100" workbookViewId="0">
      <selection activeCell="D248" sqref="D24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0.7109375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3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69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68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hidden="1" x14ac:dyDescent="0.2">
      <c r="A185" t="s">
        <v>1</v>
      </c>
      <c r="B185" t="s">
        <v>2</v>
      </c>
      <c r="C185" s="2" t="s">
        <v>3</v>
      </c>
      <c r="D185" s="26" t="s">
        <v>118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hidden="1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hidden="1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hidden="1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hidden="1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hidden="1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hidden="1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hidden="1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hidden="1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hidden="1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hidden="1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hidden="1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hidden="1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f>A222</f>
        <v>2023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f t="shared" ref="A224:A233" si="41">A223</f>
        <v>2023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2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7">
        <f t="shared" si="41"/>
        <v>2023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3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f t="shared" si="41"/>
        <v>2023</v>
      </c>
      <c r="B226" t="s">
        <v>12</v>
      </c>
      <c r="C226" s="98">
        <f t="shared" ref="C226:C227" si="44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3"/>
        <v>139.81177723004694</v>
      </c>
    </row>
    <row r="227" spans="1:13 16257:16328" ht="15.75" thickBot="1" x14ac:dyDescent="0.25">
      <c r="A227" s="12">
        <f t="shared" si="41"/>
        <v>2023</v>
      </c>
      <c r="B227" s="13" t="s">
        <v>13</v>
      </c>
      <c r="C227" s="101">
        <f t="shared" si="44"/>
        <v>150.90894</v>
      </c>
      <c r="D227" s="248">
        <v>240.6</v>
      </c>
      <c r="E227" s="135">
        <f>131/99.8*117.6</f>
        <v>154.36472945891785</v>
      </c>
      <c r="F227" s="132">
        <f>+F$173*(123/103.6)</f>
        <v>124.69468822300382</v>
      </c>
      <c r="G227" s="102">
        <v>3.35</v>
      </c>
      <c r="H227" s="114">
        <f t="shared" ref="H227" si="45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298">
        <f t="shared" si="41"/>
        <v>2023</v>
      </c>
      <c r="B228" s="300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6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f t="shared" si="41"/>
        <v>2023</v>
      </c>
      <c r="B229" t="s">
        <v>14</v>
      </c>
      <c r="C229" s="98">
        <f t="shared" ref="C229:C230" si="47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8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f t="shared" si="41"/>
        <v>2023</v>
      </c>
      <c r="B230" s="13" t="s">
        <v>15</v>
      </c>
      <c r="C230" s="101">
        <f t="shared" si="47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9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f t="shared" si="41"/>
        <v>2023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50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f t="shared" si="41"/>
        <v>2023</v>
      </c>
      <c r="B232" t="s">
        <v>17</v>
      </c>
      <c r="C232" s="98">
        <f t="shared" ref="C232:C233" si="51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2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f t="shared" si="41"/>
        <v>2023</v>
      </c>
      <c r="B233" s="30" t="s">
        <v>18</v>
      </c>
      <c r="C233" s="103">
        <f t="shared" si="51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3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4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f>A234</f>
        <v>2024</v>
      </c>
      <c r="B235" s="120" t="s">
        <v>9</v>
      </c>
      <c r="C235" s="98">
        <f t="shared" ref="C235:C236" si="55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6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f t="shared" ref="A236:A245" si="57">A235</f>
        <v>2024</v>
      </c>
      <c r="B236" s="13" t="s">
        <v>10</v>
      </c>
      <c r="C236" s="101">
        <f t="shared" si="55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8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f t="shared" si="57"/>
        <v>2024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9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f t="shared" si="57"/>
        <v>2024</v>
      </c>
      <c r="B238" t="s">
        <v>12</v>
      </c>
      <c r="C238" s="98">
        <f t="shared" ref="C238:C239" si="60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61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" x14ac:dyDescent="0.2">
      <c r="A239" s="12">
        <f t="shared" si="57"/>
        <v>2024</v>
      </c>
      <c r="B239" s="13" t="s">
        <v>13</v>
      </c>
      <c r="C239" s="101">
        <f t="shared" si="60"/>
        <v>156.36348000000001</v>
      </c>
      <c r="D239" s="248">
        <v>256.39999999999998</v>
      </c>
      <c r="E239" s="135">
        <f>131/99.8*118.5</f>
        <v>155.54609218436875</v>
      </c>
      <c r="F239" s="132">
        <f>+F$173*(122.7/103.6)</f>
        <v>124.39055483709409</v>
      </c>
      <c r="G239" s="102">
        <v>3.43</v>
      </c>
      <c r="H239" s="114">
        <f t="shared" ref="H239" si="62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298">
        <f t="shared" si="57"/>
        <v>2024</v>
      </c>
      <c r="B240" s="300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3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f t="shared" si="57"/>
        <v>2024</v>
      </c>
      <c r="B241" t="s">
        <v>14</v>
      </c>
      <c r="C241" s="98">
        <f t="shared" ref="C241" si="64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5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f t="shared" si="57"/>
        <v>2024</v>
      </c>
      <c r="B242" s="13" t="s">
        <v>15</v>
      </c>
      <c r="C242" s="312">
        <f>(1.0101*156.1)/121.5*121.5</f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6">100+((C242-$C$40)/$C$40*100*$C$2)+((D242-$D$40)/$D$40*100*$D$2)+((E242-$E$40)/$E$40*100*$E$2)+((F242-$F$40)/$F$40*100*$F$2)+((G242-$G$40)/$G$40*100*$G$2)</f>
        <v>145.53781173225281</v>
      </c>
      <c r="J242" s="120" t="s">
        <v>135</v>
      </c>
      <c r="M242" s="292"/>
    </row>
    <row r="243" spans="1:13" ht="15" x14ac:dyDescent="0.2">
      <c r="A243" s="10">
        <f t="shared" si="57"/>
        <v>2024</v>
      </c>
      <c r="B243" t="s">
        <v>16</v>
      </c>
      <c r="C243" s="310">
        <f>(1.0101*156.1)/121.5*125.5</f>
        <v>162.86760950617284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7">100+((C243-$C$40)/$C$40*100*$C$2)+((D243-$D$40)/$D$40*100*$D$2)+((E243-$E$40)/$E$40*100*$E$2)+((F243-$F$40)/$F$40*100*$F$2)+((G243-$G$40)/$G$40*100*$G$2)</f>
        <v>146.13628915832277</v>
      </c>
      <c r="M243" s="292"/>
    </row>
    <row r="244" spans="1:13" ht="15" x14ac:dyDescent="0.2">
      <c r="A244" s="10">
        <f t="shared" si="57"/>
        <v>2024</v>
      </c>
      <c r="B244" t="s">
        <v>17</v>
      </c>
      <c r="C244" s="310">
        <f>(1.0101*156.1)/121.5*125.5</f>
        <v>162.86760950617284</v>
      </c>
      <c r="D244" s="147">
        <v>249.6</v>
      </c>
      <c r="E244" s="145">
        <f>131/99.8*118.9</f>
        <v>156.07114228456916</v>
      </c>
      <c r="F244" s="130">
        <f>+F$173*(123.5/103.6)</f>
        <v>125.20157719952012</v>
      </c>
      <c r="G244" s="100">
        <v>2.82</v>
      </c>
      <c r="H244" s="53">
        <f t="shared" ref="H244" si="68">100+((C244-$C$40)/$C$40*100*$C$2)+((D244-$D$40)/$D$40*100*$D$2)+((E244-$E$40)/$E$40*100*$E$2)+((F244-$F$40)/$F$40*100*$F$2)+((G244-$G$40)/$G$40*100*$G$2)</f>
        <v>145.65836023277802</v>
      </c>
      <c r="M244" s="292"/>
    </row>
    <row r="245" spans="1:13" ht="15.75" thickBot="1" x14ac:dyDescent="0.25">
      <c r="A245" s="29">
        <f t="shared" si="57"/>
        <v>2024</v>
      </c>
      <c r="B245" s="30" t="s">
        <v>18</v>
      </c>
      <c r="C245" s="312">
        <f>(1.0101*156.1)/121.5*125.5</f>
        <v>162.86760950617284</v>
      </c>
      <c r="D245" s="272">
        <v>276.5</v>
      </c>
      <c r="E245" s="146">
        <f>131/99.8*119.6</f>
        <v>156.98997995991985</v>
      </c>
      <c r="F245" s="131">
        <f>+F$173*(122.9/103.6)</f>
        <v>124.59331042770057</v>
      </c>
      <c r="G245" s="104">
        <v>2.9</v>
      </c>
      <c r="H245" s="88">
        <f t="shared" ref="H245" si="69">100+((C245-$C$40)/$C$40*100*$C$2)+((D245-$D$40)/$D$40*100*$D$2)+((E245-$E$40)/$E$40*100*$E$2)+((F245-$F$40)/$F$40*100*$F$2)+((G245-$G$40)/$G$40*100*$G$2)</f>
        <v>148.96863355188691</v>
      </c>
      <c r="M245" s="292"/>
    </row>
    <row r="246" spans="1:13" ht="15" x14ac:dyDescent="0.2">
      <c r="A246" s="2">
        <v>2025</v>
      </c>
      <c r="B246" s="120" t="s">
        <v>8</v>
      </c>
      <c r="C246" s="309">
        <f>(1.0101*156.1)/121.5*124.7</f>
        <v>161.82940960493826</v>
      </c>
      <c r="D246" s="147">
        <v>306.2</v>
      </c>
      <c r="E246" s="145">
        <f>131/99.8*119.2</f>
        <v>156.46492985971946</v>
      </c>
      <c r="F246" s="130">
        <f>+F$173*(123.2/103.6)</f>
        <v>124.89744381361035</v>
      </c>
      <c r="G246" s="100">
        <v>2.67</v>
      </c>
      <c r="H246" s="53">
        <f t="shared" ref="H246:H247" si="70">100+((C246-$C$40)/$C$40*100*$C$2)+((D246-$D$40)/$D$40*100*$D$2)+((E246-$E$40)/$E$40*100*$E$2)+((F246-$F$40)/$F$40*100*$F$2)+((G246-$G$40)/$G$40*100*$G$2)</f>
        <v>151.63327094957751</v>
      </c>
      <c r="J246" s="120"/>
      <c r="M246" s="292"/>
    </row>
    <row r="247" spans="1:13" ht="15" x14ac:dyDescent="0.2">
      <c r="A247" s="10">
        <f>A246</f>
        <v>2025</v>
      </c>
      <c r="B247" s="120" t="s">
        <v>9</v>
      </c>
      <c r="C247" s="310">
        <f t="shared" ref="C247:C248" si="71">(1.0101*156.1)/121.5*124.7</f>
        <v>161.82940960493826</v>
      </c>
      <c r="D247" s="247">
        <v>294.7</v>
      </c>
      <c r="E247" s="145">
        <f>131/99.8*118.9</f>
        <v>156.07114228456916</v>
      </c>
      <c r="F247" s="130">
        <f>+F$173*(123.5/103.6)</f>
        <v>125.20157719952012</v>
      </c>
      <c r="G247" s="100">
        <v>2.82</v>
      </c>
      <c r="H247" s="53">
        <f t="shared" si="70"/>
        <v>150.45381674617113</v>
      </c>
      <c r="M247" s="292"/>
    </row>
    <row r="248" spans="1:13" ht="15" x14ac:dyDescent="0.2">
      <c r="A248" s="12">
        <f t="shared" ref="A248:A257" si="72">A247</f>
        <v>2025</v>
      </c>
      <c r="B248" s="13" t="s">
        <v>10</v>
      </c>
      <c r="C248" s="310">
        <f t="shared" si="71"/>
        <v>161.82940960493826</v>
      </c>
      <c r="D248" s="107">
        <f t="shared" ref="D248:D269" si="73">D247</f>
        <v>294.7</v>
      </c>
      <c r="E248" s="107">
        <f t="shared" ref="E248:E257" si="74">E247*(1+(((SUM(E$234:E$245)-SUM(E$222:E$233))/SUM(E$222:E$233))/12))</f>
        <v>156.22573232467309</v>
      </c>
      <c r="F248" s="107">
        <f t="shared" ref="F248:F257" si="75">F247*(1+(((SUM(F$234:F$245)-SUM(F$222:F$233))/SUM(F$222:F$233))/12))</f>
        <v>125.20723372690783</v>
      </c>
      <c r="G248" s="70">
        <f t="shared" ref="G248:G269" si="76">+G247</f>
        <v>2.82</v>
      </c>
      <c r="H248" s="256">
        <f t="shared" ref="H248:H258" si="77">100+((C248-$C$40)/$C$40*100*$C$2)+((D248-$D$40)/$D$40*100*$D$2)+((E248-$E$40)/$E$40*100*$E$2)+((F248-$F$40)/$F$40*100*$F$2)+((G248-$G$40)/$G$40*100*$G$2)</f>
        <v>150.4650485733473</v>
      </c>
      <c r="M248" s="292"/>
    </row>
    <row r="249" spans="1:13" ht="15" x14ac:dyDescent="0.2">
      <c r="A249" s="17">
        <f t="shared" si="72"/>
        <v>2025</v>
      </c>
      <c r="B249" s="18" t="s">
        <v>11</v>
      </c>
      <c r="C249" s="106">
        <f t="shared" ref="C249:C257" si="78">C246*(1+(((SUM(C$234:C$245)-SUM(C$222:C$233))/SUM(C$222:C$233))/4))</f>
        <v>163.5582260841249</v>
      </c>
      <c r="D249" s="108">
        <f t="shared" si="73"/>
        <v>294.7</v>
      </c>
      <c r="E249" s="106">
        <f t="shared" si="74"/>
        <v>156.38047548777047</v>
      </c>
      <c r="F249" s="106">
        <f t="shared" si="75"/>
        <v>125.21289050985385</v>
      </c>
      <c r="G249" s="105">
        <f t="shared" si="76"/>
        <v>2.82</v>
      </c>
      <c r="H249" s="255">
        <f t="shared" si="77"/>
        <v>151.43143825620228</v>
      </c>
      <c r="M249" s="292"/>
    </row>
    <row r="250" spans="1:13" ht="15" x14ac:dyDescent="0.2">
      <c r="A250" s="10">
        <f t="shared" si="72"/>
        <v>2025</v>
      </c>
      <c r="B250" t="s">
        <v>12</v>
      </c>
      <c r="C250" s="106">
        <f t="shared" si="78"/>
        <v>163.5582260841249</v>
      </c>
      <c r="D250" s="106">
        <f t="shared" si="73"/>
        <v>294.7</v>
      </c>
      <c r="E250" s="106">
        <f t="shared" si="74"/>
        <v>156.53537192553119</v>
      </c>
      <c r="F250" s="106">
        <f t="shared" si="75"/>
        <v>125.21854754836971</v>
      </c>
      <c r="G250" s="69">
        <f t="shared" si="76"/>
        <v>2.82</v>
      </c>
      <c r="H250" s="255">
        <f t="shared" si="77"/>
        <v>151.44269135310239</v>
      </c>
      <c r="M250" s="292"/>
    </row>
    <row r="251" spans="1:13" ht="15" x14ac:dyDescent="0.2">
      <c r="A251" s="12">
        <f t="shared" si="72"/>
        <v>2025</v>
      </c>
      <c r="B251" s="13" t="s">
        <v>13</v>
      </c>
      <c r="C251" s="107">
        <f t="shared" si="78"/>
        <v>163.5582260841249</v>
      </c>
      <c r="D251" s="107">
        <f t="shared" si="73"/>
        <v>294.7</v>
      </c>
      <c r="E251" s="107">
        <f t="shared" si="74"/>
        <v>156.69042178977534</v>
      </c>
      <c r="F251" s="107">
        <f t="shared" si="75"/>
        <v>125.22420484246696</v>
      </c>
      <c r="G251" s="70">
        <f t="shared" si="76"/>
        <v>2.82</v>
      </c>
      <c r="H251" s="256">
        <f t="shared" si="77"/>
        <v>151.45395510063443</v>
      </c>
      <c r="M251" s="292"/>
    </row>
    <row r="252" spans="1:13" ht="15" x14ac:dyDescent="0.2">
      <c r="A252" s="17">
        <f t="shared" si="72"/>
        <v>2025</v>
      </c>
      <c r="B252" s="212" t="s">
        <v>30</v>
      </c>
      <c r="C252" s="106">
        <f t="shared" si="78"/>
        <v>165.30551143387098</v>
      </c>
      <c r="D252" s="106">
        <f t="shared" si="73"/>
        <v>294.7</v>
      </c>
      <c r="E252" s="106">
        <f t="shared" si="74"/>
        <v>156.8456252324734</v>
      </c>
      <c r="F252" s="106">
        <f t="shared" si="75"/>
        <v>125.22986239215716</v>
      </c>
      <c r="G252" s="69">
        <f t="shared" si="76"/>
        <v>2.82</v>
      </c>
      <c r="H252" s="255">
        <f t="shared" si="77"/>
        <v>152.43058053128468</v>
      </c>
      <c r="M252" s="292"/>
    </row>
    <row r="253" spans="1:13" ht="15" x14ac:dyDescent="0.2">
      <c r="A253" s="10">
        <f t="shared" si="72"/>
        <v>2025</v>
      </c>
      <c r="B253" t="s">
        <v>14</v>
      </c>
      <c r="C253" s="106">
        <f t="shared" si="78"/>
        <v>165.30551143387098</v>
      </c>
      <c r="D253" s="106">
        <f t="shared" si="73"/>
        <v>294.7</v>
      </c>
      <c r="E253" s="106">
        <f t="shared" si="74"/>
        <v>157.00098240574636</v>
      </c>
      <c r="F253" s="106">
        <f t="shared" si="75"/>
        <v>125.23552019745183</v>
      </c>
      <c r="G253" s="69">
        <f t="shared" si="76"/>
        <v>2.82</v>
      </c>
      <c r="H253" s="255">
        <f t="shared" si="77"/>
        <v>152.4418656116724</v>
      </c>
      <c r="M253" s="292"/>
    </row>
    <row r="254" spans="1:13" ht="15" x14ac:dyDescent="0.2">
      <c r="A254" s="12">
        <f t="shared" si="72"/>
        <v>2025</v>
      </c>
      <c r="B254" s="13" t="s">
        <v>15</v>
      </c>
      <c r="C254" s="107">
        <f t="shared" si="78"/>
        <v>165.30551143387098</v>
      </c>
      <c r="D254" s="107">
        <f t="shared" si="73"/>
        <v>294.7</v>
      </c>
      <c r="E254" s="107">
        <f t="shared" si="74"/>
        <v>157.15649346186592</v>
      </c>
      <c r="F254" s="107">
        <f t="shared" si="75"/>
        <v>125.24117825836255</v>
      </c>
      <c r="G254" s="70">
        <f t="shared" si="76"/>
        <v>2.82</v>
      </c>
      <c r="H254" s="256">
        <f t="shared" si="77"/>
        <v>152.45316137430478</v>
      </c>
      <c r="M254" s="292"/>
    </row>
    <row r="255" spans="1:13" ht="15" x14ac:dyDescent="0.2">
      <c r="A255" s="10">
        <f t="shared" si="72"/>
        <v>2025</v>
      </c>
      <c r="B255" t="s">
        <v>16</v>
      </c>
      <c r="C255" s="106">
        <f t="shared" si="78"/>
        <v>167.07146295631</v>
      </c>
      <c r="D255" s="106">
        <f t="shared" si="73"/>
        <v>294.7</v>
      </c>
      <c r="E255" s="106">
        <f t="shared" si="74"/>
        <v>157.31215855325459</v>
      </c>
      <c r="F255" s="106">
        <f t="shared" si="75"/>
        <v>125.24683657490084</v>
      </c>
      <c r="G255" s="69">
        <f t="shared" si="76"/>
        <v>2.82</v>
      </c>
      <c r="H255" s="255">
        <f t="shared" si="77"/>
        <v>153.44013165429223</v>
      </c>
      <c r="M255" s="292"/>
    </row>
    <row r="256" spans="1:13" ht="15" x14ac:dyDescent="0.2">
      <c r="A256" s="10">
        <f t="shared" si="72"/>
        <v>2025</v>
      </c>
      <c r="B256" t="s">
        <v>17</v>
      </c>
      <c r="C256" s="106">
        <f t="shared" si="78"/>
        <v>167.07146295631</v>
      </c>
      <c r="D256" s="106">
        <f t="shared" si="73"/>
        <v>294.7</v>
      </c>
      <c r="E256" s="106">
        <f t="shared" si="74"/>
        <v>157.46797783248587</v>
      </c>
      <c r="F256" s="106">
        <f t="shared" si="75"/>
        <v>125.25249514707826</v>
      </c>
      <c r="G256" s="69">
        <f t="shared" si="76"/>
        <v>2.82</v>
      </c>
      <c r="H256" s="255">
        <f t="shared" si="77"/>
        <v>153.45144881309986</v>
      </c>
      <c r="M256" s="292"/>
    </row>
    <row r="257" spans="1:13" ht="15.75" thickBot="1" x14ac:dyDescent="0.25">
      <c r="A257" s="29">
        <f t="shared" si="72"/>
        <v>2025</v>
      </c>
      <c r="B257" s="30" t="s">
        <v>18</v>
      </c>
      <c r="C257" s="289">
        <f t="shared" si="78"/>
        <v>167.07146295631</v>
      </c>
      <c r="D257" s="289">
        <f t="shared" si="73"/>
        <v>294.7</v>
      </c>
      <c r="E257" s="289">
        <f t="shared" si="74"/>
        <v>157.62395145228436</v>
      </c>
      <c r="F257" s="289">
        <f t="shared" si="75"/>
        <v>125.25815397490636</v>
      </c>
      <c r="G257" s="290">
        <f t="shared" si="76"/>
        <v>2.82</v>
      </c>
      <c r="H257" s="291">
        <f t="shared" si="77"/>
        <v>153.46277668585896</v>
      </c>
      <c r="M257" s="292"/>
    </row>
    <row r="258" spans="1:13" ht="15" x14ac:dyDescent="0.2">
      <c r="A258" s="2">
        <v>2026</v>
      </c>
      <c r="B258" s="120" t="s">
        <v>8</v>
      </c>
      <c r="C258" s="106">
        <f>C255*(1+(((SUM(C$246:C$257)-SUM(C$234:C$245))/SUM(C$234:C$245))/4))</f>
        <v>168.7770903441496</v>
      </c>
      <c r="D258" s="106">
        <f t="shared" si="73"/>
        <v>294.7</v>
      </c>
      <c r="E258" s="106">
        <f>E257*(1+(((SUM(E$246:E$257)-SUM(E$234:E$245))/SUM(E$234:E$245))/12))</f>
        <v>157.73386734433777</v>
      </c>
      <c r="F258" s="106">
        <f>F257*(1+(((SUM(F$246:F$257)-SUM(F$234:F$245))/SUM(F$234:F$245))/12))</f>
        <v>125.29779503599744</v>
      </c>
      <c r="G258" s="69">
        <f t="shared" si="76"/>
        <v>2.82</v>
      </c>
      <c r="H258" s="296">
        <f t="shared" si="77"/>
        <v>154.4163997299222</v>
      </c>
      <c r="M258" s="292"/>
    </row>
    <row r="259" spans="1:13" ht="15" x14ac:dyDescent="0.2">
      <c r="A259" s="10">
        <f>A258</f>
        <v>2026</v>
      </c>
      <c r="B259" s="120" t="s">
        <v>9</v>
      </c>
      <c r="C259" s="106">
        <f t="shared" ref="C259:C269" si="79">C256*(1+(((SUM(C$246:C$257)-SUM(C$234:C$245))/SUM(C$234:C$245))/4))</f>
        <v>168.7770903441496</v>
      </c>
      <c r="D259" s="106">
        <f t="shared" si="73"/>
        <v>294.7</v>
      </c>
      <c r="E259" s="106">
        <f t="shared" ref="E259:E269" si="80">E258*(1+(((SUM(E$246:E$257)-SUM(E$234:E$245))/SUM(E$234:E$245))/12))</f>
        <v>157.84385988402764</v>
      </c>
      <c r="F259" s="106">
        <f t="shared" ref="F259:F269" si="81">F258*(1+(((SUM(F$246:F$257)-SUM(F$234:F$245))/SUM(F$234:F$245))/12))</f>
        <v>125.33744864248915</v>
      </c>
      <c r="G259" s="69">
        <f t="shared" si="76"/>
        <v>2.82</v>
      </c>
      <c r="H259" s="296">
        <f t="shared" ref="H259:H269" si="82">100+((C259-$C$40)/$C$40*100*$C$2)+((D259-$D$40)/$D$40*100*$D$2)+((E259-$E$40)/$E$40*100*$E$2)+((F259-$F$40)/$F$40*100*$F$2)+((G259-$G$40)/$G$40*100*$G$2)</f>
        <v>154.4276936723281</v>
      </c>
      <c r="M259" s="292"/>
    </row>
    <row r="260" spans="1:13" ht="15" x14ac:dyDescent="0.2">
      <c r="A260" s="12">
        <f t="shared" ref="A260:A269" si="83">A259</f>
        <v>2026</v>
      </c>
      <c r="B260" s="13" t="s">
        <v>10</v>
      </c>
      <c r="C260" s="107">
        <f t="shared" si="79"/>
        <v>168.7770903441496</v>
      </c>
      <c r="D260" s="107">
        <f t="shared" si="73"/>
        <v>294.7</v>
      </c>
      <c r="E260" s="107">
        <f t="shared" si="80"/>
        <v>157.95392912480264</v>
      </c>
      <c r="F260" s="107">
        <f t="shared" si="81"/>
        <v>125.37711479835181</v>
      </c>
      <c r="G260" s="70">
        <f t="shared" si="76"/>
        <v>2.82</v>
      </c>
      <c r="H260" s="297">
        <f t="shared" si="82"/>
        <v>154.43899409053873</v>
      </c>
      <c r="M260" s="292"/>
    </row>
    <row r="261" spans="1:13" ht="15" x14ac:dyDescent="0.2">
      <c r="A261" s="17">
        <f t="shared" si="83"/>
        <v>2026</v>
      </c>
      <c r="B261" s="18" t="s">
        <v>11</v>
      </c>
      <c r="C261" s="106">
        <f t="shared" si="79"/>
        <v>170.50013042913488</v>
      </c>
      <c r="D261" s="108">
        <f t="shared" si="73"/>
        <v>294.7</v>
      </c>
      <c r="E261" s="106">
        <f t="shared" si="80"/>
        <v>158.06407512014871</v>
      </c>
      <c r="F261" s="106">
        <f t="shared" si="81"/>
        <v>125.41679350755697</v>
      </c>
      <c r="G261" s="105">
        <f t="shared" si="76"/>
        <v>2.82</v>
      </c>
      <c r="H261" s="296">
        <f t="shared" si="82"/>
        <v>155.4022568366851</v>
      </c>
      <c r="M261" s="292"/>
    </row>
    <row r="262" spans="1:13" ht="15" x14ac:dyDescent="0.2">
      <c r="A262" s="10">
        <f t="shared" si="83"/>
        <v>2026</v>
      </c>
      <c r="B262" t="s">
        <v>12</v>
      </c>
      <c r="C262" s="106">
        <f t="shared" si="79"/>
        <v>170.50013042913488</v>
      </c>
      <c r="D262" s="106">
        <f t="shared" si="73"/>
        <v>294.7</v>
      </c>
      <c r="E262" s="106">
        <f t="shared" si="80"/>
        <v>158.17429792358914</v>
      </c>
      <c r="F262" s="106">
        <f t="shared" si="81"/>
        <v>125.45648477407745</v>
      </c>
      <c r="G262" s="69">
        <f t="shared" si="76"/>
        <v>2.82</v>
      </c>
      <c r="H262" s="296">
        <f t="shared" si="82"/>
        <v>155.41357021872625</v>
      </c>
      <c r="M262" s="292"/>
    </row>
    <row r="263" spans="1:13" ht="15" x14ac:dyDescent="0.2">
      <c r="A263" s="12">
        <f t="shared" si="83"/>
        <v>2026</v>
      </c>
      <c r="B263" s="13" t="s">
        <v>13</v>
      </c>
      <c r="C263" s="107">
        <f t="shared" si="79"/>
        <v>170.50013042913488</v>
      </c>
      <c r="D263" s="107">
        <f t="shared" si="73"/>
        <v>294.7</v>
      </c>
      <c r="E263" s="107">
        <f t="shared" si="80"/>
        <v>158.28459758868451</v>
      </c>
      <c r="F263" s="107">
        <f t="shared" si="81"/>
        <v>125.49618860188733</v>
      </c>
      <c r="G263" s="70">
        <f t="shared" si="76"/>
        <v>2.82</v>
      </c>
      <c r="H263" s="297">
        <f t="shared" si="82"/>
        <v>155.42489008879858</v>
      </c>
      <c r="M263" s="292"/>
    </row>
    <row r="264" spans="1:13" ht="15" x14ac:dyDescent="0.2">
      <c r="A264" s="17">
        <f t="shared" si="83"/>
        <v>2026</v>
      </c>
      <c r="B264" s="212" t="s">
        <v>30</v>
      </c>
      <c r="C264" s="106">
        <f t="shared" si="79"/>
        <v>172.24076097695144</v>
      </c>
      <c r="D264" s="106">
        <f t="shared" si="73"/>
        <v>294.7</v>
      </c>
      <c r="E264" s="106">
        <f t="shared" si="80"/>
        <v>158.39497416903271</v>
      </c>
      <c r="F264" s="106">
        <f t="shared" si="81"/>
        <v>125.53590499496192</v>
      </c>
      <c r="G264" s="69">
        <f t="shared" si="76"/>
        <v>2.82</v>
      </c>
      <c r="H264" s="296">
        <f t="shared" si="82"/>
        <v>156.39789078679314</v>
      </c>
      <c r="M264" s="292"/>
    </row>
    <row r="265" spans="1:13" ht="15" x14ac:dyDescent="0.2">
      <c r="A265" s="10">
        <f t="shared" si="83"/>
        <v>2026</v>
      </c>
      <c r="B265" t="s">
        <v>14</v>
      </c>
      <c r="C265" s="106">
        <f t="shared" si="79"/>
        <v>172.24076097695144</v>
      </c>
      <c r="D265" s="106">
        <f t="shared" si="73"/>
        <v>294.7</v>
      </c>
      <c r="E265" s="106">
        <f t="shared" si="80"/>
        <v>158.50542771826909</v>
      </c>
      <c r="F265" s="106">
        <f t="shared" si="81"/>
        <v>125.57563395727783</v>
      </c>
      <c r="G265" s="69">
        <f t="shared" si="76"/>
        <v>2.82</v>
      </c>
      <c r="H265" s="296">
        <f t="shared" si="82"/>
        <v>156.40922364517311</v>
      </c>
      <c r="M265" s="292"/>
    </row>
    <row r="266" spans="1:13" ht="15" x14ac:dyDescent="0.2">
      <c r="A266" s="12">
        <f t="shared" si="83"/>
        <v>2026</v>
      </c>
      <c r="B266" s="13" t="s">
        <v>15</v>
      </c>
      <c r="C266" s="107">
        <f t="shared" si="79"/>
        <v>172.24076097695144</v>
      </c>
      <c r="D266" s="107">
        <f t="shared" si="73"/>
        <v>294.7</v>
      </c>
      <c r="E266" s="107">
        <f t="shared" si="80"/>
        <v>158.61595829006632</v>
      </c>
      <c r="F266" s="107">
        <f t="shared" si="81"/>
        <v>125.6153754928129</v>
      </c>
      <c r="G266" s="70">
        <f t="shared" si="76"/>
        <v>2.82</v>
      </c>
      <c r="H266" s="297">
        <f t="shared" si="82"/>
        <v>156.42056300383496</v>
      </c>
      <c r="M266" s="292"/>
    </row>
    <row r="267" spans="1:13" ht="15" x14ac:dyDescent="0.2">
      <c r="A267" s="10">
        <f t="shared" si="83"/>
        <v>2026</v>
      </c>
      <c r="B267" t="s">
        <v>16</v>
      </c>
      <c r="C267" s="106">
        <f t="shared" si="79"/>
        <v>173.99916156808916</v>
      </c>
      <c r="D267" s="106">
        <f t="shared" si="73"/>
        <v>294.7</v>
      </c>
      <c r="E267" s="106">
        <f t="shared" si="80"/>
        <v>158.72656593813457</v>
      </c>
      <c r="F267" s="106">
        <f t="shared" si="81"/>
        <v>125.65512960554625</v>
      </c>
      <c r="G267" s="69">
        <f t="shared" si="76"/>
        <v>2.82</v>
      </c>
      <c r="H267" s="296">
        <f t="shared" si="82"/>
        <v>157.40340090617033</v>
      </c>
      <c r="M267" s="292"/>
    </row>
    <row r="268" spans="1:13" ht="15" x14ac:dyDescent="0.2">
      <c r="A268" s="10">
        <f t="shared" si="83"/>
        <v>2026</v>
      </c>
      <c r="B268" t="s">
        <v>17</v>
      </c>
      <c r="C268" s="106">
        <f t="shared" si="79"/>
        <v>173.99916156808916</v>
      </c>
      <c r="D268" s="106">
        <f t="shared" si="73"/>
        <v>294.7</v>
      </c>
      <c r="E268" s="106">
        <f t="shared" si="80"/>
        <v>158.8372507162214</v>
      </c>
      <c r="F268" s="106">
        <f t="shared" si="81"/>
        <v>125.69489629945824</v>
      </c>
      <c r="G268" s="69">
        <f t="shared" si="76"/>
        <v>2.82</v>
      </c>
      <c r="H268" s="296">
        <f t="shared" si="82"/>
        <v>157.41475327766571</v>
      </c>
      <c r="M268" s="292"/>
    </row>
    <row r="269" spans="1:13" ht="15" x14ac:dyDescent="0.2">
      <c r="A269" s="10">
        <f t="shared" si="83"/>
        <v>2026</v>
      </c>
      <c r="B269" s="299" t="s">
        <v>18</v>
      </c>
      <c r="C269" s="294">
        <f t="shared" si="79"/>
        <v>173.99916156808916</v>
      </c>
      <c r="D269" s="294">
        <f t="shared" si="73"/>
        <v>294.7</v>
      </c>
      <c r="E269" s="294">
        <f t="shared" si="80"/>
        <v>158.94801267811189</v>
      </c>
      <c r="F269" s="294">
        <f t="shared" si="81"/>
        <v>125.7346755785305</v>
      </c>
      <c r="G269" s="295">
        <f t="shared" si="76"/>
        <v>2.82</v>
      </c>
      <c r="H269" s="296">
        <f t="shared" si="82"/>
        <v>157.42611216171815</v>
      </c>
      <c r="K269" s="299"/>
      <c r="M269" s="292"/>
    </row>
    <row r="270" spans="1:13" x14ac:dyDescent="0.2">
      <c r="A270" s="140" t="s">
        <v>42</v>
      </c>
      <c r="B270" s="140"/>
      <c r="C270" s="140"/>
      <c r="D270" s="140"/>
      <c r="E270" s="140"/>
      <c r="F270" s="140"/>
      <c r="G270" s="140"/>
      <c r="H270" s="141"/>
      <c r="I270" s="140"/>
      <c r="J270" s="140"/>
    </row>
    <row r="271" spans="1:13" x14ac:dyDescent="0.2">
      <c r="A271" s="140" t="s">
        <v>43</v>
      </c>
      <c r="B271" s="140"/>
      <c r="C271" s="140"/>
      <c r="D271" s="140"/>
      <c r="E271" s="140"/>
      <c r="F271" s="140"/>
      <c r="G271" s="140"/>
      <c r="H271" s="141"/>
      <c r="I271" s="140"/>
      <c r="J271" s="140"/>
    </row>
    <row r="272" spans="1:13" x14ac:dyDescent="0.2">
      <c r="A272" s="140" t="s">
        <v>45</v>
      </c>
      <c r="B272" s="140"/>
      <c r="C272" s="140"/>
      <c r="D272" s="140"/>
      <c r="E272" s="140"/>
      <c r="F272" s="140"/>
      <c r="G272" s="140"/>
      <c r="H272" s="141"/>
      <c r="I272" s="140"/>
      <c r="J272" s="140"/>
    </row>
    <row r="273" spans="1:10" x14ac:dyDescent="0.2">
      <c r="A273" s="142" t="s">
        <v>88</v>
      </c>
      <c r="B273" s="142" t="s">
        <v>114</v>
      </c>
      <c r="C273" s="142"/>
      <c r="D273" s="142"/>
      <c r="E273" s="142"/>
      <c r="F273" s="142"/>
      <c r="G273" s="142"/>
      <c r="H273" s="143"/>
      <c r="I273" s="142"/>
      <c r="J273" s="142"/>
    </row>
    <row r="274" spans="1:10" x14ac:dyDescent="0.2">
      <c r="A274" s="142" t="s">
        <v>115</v>
      </c>
      <c r="B274" s="142" t="s">
        <v>116</v>
      </c>
      <c r="C274" s="142"/>
      <c r="D274" s="142"/>
      <c r="E274" s="142"/>
      <c r="F274" s="142"/>
      <c r="G274" s="142"/>
      <c r="H274" s="143"/>
      <c r="I274" s="142"/>
      <c r="J274" s="142"/>
    </row>
    <row r="275" spans="1:10" x14ac:dyDescent="0.2">
      <c r="A275" s="137" t="s">
        <v>70</v>
      </c>
      <c r="B275" s="138" t="s">
        <v>131</v>
      </c>
      <c r="C275" s="138"/>
      <c r="D275" s="138"/>
      <c r="E275" s="138"/>
      <c r="F275" s="138"/>
      <c r="G275" s="138"/>
      <c r="H275" s="138"/>
      <c r="I275" s="138"/>
      <c r="J275" s="138"/>
    </row>
    <row r="276" spans="1:10" x14ac:dyDescent="0.2">
      <c r="A276" s="138" t="s">
        <v>130</v>
      </c>
      <c r="B276" s="138"/>
    </row>
    <row r="277" spans="1:10" ht="18.75" customHeight="1" x14ac:dyDescent="0.2">
      <c r="A277" s="311" t="s">
        <v>134</v>
      </c>
      <c r="B277" s="313" t="s">
        <v>136</v>
      </c>
      <c r="C277" s="313"/>
      <c r="D277" s="313"/>
      <c r="E277" s="313"/>
      <c r="F277" s="313"/>
      <c r="G277" s="313"/>
      <c r="H277" s="313"/>
      <c r="I277" s="313"/>
      <c r="J277" s="313"/>
    </row>
  </sheetData>
  <mergeCells count="1">
    <mergeCell ref="B277:J277"/>
  </mergeCells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45" max="9" man="1"/>
  </rowBreaks>
  <ignoredErrors>
    <ignoredError sqref="C258 E258:F258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7"/>
  <sheetViews>
    <sheetView view="pageBreakPreview" topLeftCell="A230" zoomScale="110" zoomScaleNormal="100" zoomScaleSheetLayoutView="110" workbookViewId="0">
      <selection activeCell="B245" sqref="B245:H245"/>
    </sheetView>
  </sheetViews>
  <sheetFormatPr defaultRowHeight="12.75" x14ac:dyDescent="0.2"/>
  <cols>
    <col min="2" max="2" width="9.5703125" customWidth="1"/>
    <col min="3" max="3" width="13.2851562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x14ac:dyDescent="0.2">
      <c r="A3" s="2" t="s">
        <v>1</v>
      </c>
      <c r="B3" s="2" t="s">
        <v>2</v>
      </c>
      <c r="C3" s="2" t="s">
        <v>3</v>
      </c>
      <c r="D3" s="120" t="s">
        <v>118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hidden="1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hidden="1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hidden="1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hidden="1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hidden="1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hidden="1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hidden="1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hidden="1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hidden="1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hidden="1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hidden="1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hidden="1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0.61574099915769154</v>
      </c>
      <c r="D241" s="59">
        <f>+('Indeks '!D243/'Indeks '!D$187*'Indeks '!D$184)/('Indeks '!H243/'Indeks '!H$187)</f>
        <v>0.20431025742549064</v>
      </c>
      <c r="E241" s="59">
        <f>+('Indeks '!E243/'Indeks '!E$187*'Indeks '!E$184)/('Indeks '!H243/'Indeks '!H$187)</f>
        <v>7.4221739023886124E-2</v>
      </c>
      <c r="F241" s="59">
        <f>+('Indeks '!F243/'Indeks '!F$187*'Indeks '!F$184)/('Indeks '!H243/'Indeks '!H$187)</f>
        <v>7.9474264505271175E-2</v>
      </c>
      <c r="G241" s="59">
        <f>+('Indeks '!G243/'Indeks '!G$187*'Indeks '!G$184)/('Indeks '!H243/'Indeks '!H$187)</f>
        <v>2.6252739887660456E-2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59">
        <f>+('Indeks '!C244/'Indeks '!C$187*'Indeks '!C$184)/('Indeks '!H244/'Indeks '!H$187)</f>
        <v>0.61776134617842537</v>
      </c>
      <c r="D242" s="59">
        <f>+('Indeks '!D244/'Indeks '!D$187*'Indeks '!D$184)/('Indeks '!H244/'Indeks '!H$187)</f>
        <v>0.20399986424946034</v>
      </c>
      <c r="E242" s="59">
        <f>+('Indeks '!E244/'Indeks '!E$187*'Indeks '!E$184)/('Indeks '!H244/'Indeks '!H$187)</f>
        <v>7.4215598693031043E-2</v>
      </c>
      <c r="F242" s="59">
        <f>+('Indeks '!F244/'Indeks '!F$187*'Indeks '!F$184)/('Indeks '!H244/'Indeks '!H$187)</f>
        <v>7.9670522033628483E-2</v>
      </c>
      <c r="G242" s="59">
        <f>+('Indeks '!G244/'Indeks '!G$187*'Indeks '!G$184)/('Indeks '!H244/'Indeks '!H$187)</f>
        <v>2.4352668845454443E-2</v>
      </c>
      <c r="H242" s="59">
        <f t="shared" si="30"/>
        <v>0.99999999999999967</v>
      </c>
    </row>
    <row r="243" spans="1:8" x14ac:dyDescent="0.2">
      <c r="A243" s="12">
        <f t="shared" si="31"/>
        <v>2024</v>
      </c>
      <c r="B243" s="13" t="s">
        <v>18</v>
      </c>
      <c r="C243" s="60">
        <f>+('Indeks '!C245/'Indeks '!C$187*'Indeks '!C$184)/('Indeks '!H245/'Indeks '!H$187)</f>
        <v>0.60403389998339163</v>
      </c>
      <c r="D243" s="60">
        <f>+('Indeks '!D245/'Indeks '!D$187*'Indeks '!D$184)/('Indeks '!H245/'Indeks '!H$187)</f>
        <v>0.22096374170742156</v>
      </c>
      <c r="E243" s="60">
        <f>+('Indeks '!E245/'Indeks '!E$187*'Indeks '!E$184)/('Indeks '!H245/'Indeks '!H$187)</f>
        <v>7.299365367355215E-2</v>
      </c>
      <c r="F243" s="60">
        <f>+('Indeks '!F245/'Indeks '!F$187*'Indeks '!F$184)/('Indeks '!H245/'Indeks '!H$187)</f>
        <v>7.7521679043983216E-2</v>
      </c>
      <c r="G243" s="60">
        <f>+('Indeks '!G245/'Indeks '!G$187*'Indeks '!G$184)/('Indeks '!H245/'Indeks '!H$187)</f>
        <v>2.4487025591651192E-2</v>
      </c>
      <c r="H243" s="60">
        <f t="shared" si="30"/>
        <v>0.99999999999999967</v>
      </c>
    </row>
    <row r="244" spans="1:8" x14ac:dyDescent="0.2">
      <c r="A244" s="2">
        <v>2025</v>
      </c>
      <c r="B244" t="s">
        <v>8</v>
      </c>
      <c r="C244" s="59">
        <f>+('Indeks '!C246/'Indeks '!C$187*'Indeks '!C$184)/('Indeks '!H246/'Indeks '!H$187)</f>
        <v>0.58963651600986355</v>
      </c>
      <c r="D244" s="59">
        <f>+('Indeks '!D246/'Indeks '!D$187*'Indeks '!D$184)/('Indeks '!H246/'Indeks '!H$187)</f>
        <v>0.24039830258955791</v>
      </c>
      <c r="E244" s="59">
        <f>+('Indeks '!E246/'Indeks '!E$187*'Indeks '!E$184)/('Indeks '!H246/'Indeks '!H$187)</f>
        <v>7.1471107042234153E-2</v>
      </c>
      <c r="F244" s="59">
        <f>+('Indeks '!F246/'Indeks '!F$187*'Indeks '!F$184)/('Indeks '!H246/'Indeks '!H$187)</f>
        <v>7.6345303544355078E-2</v>
      </c>
      <c r="G244" s="59">
        <f>+('Indeks '!G246/'Indeks '!G$187*'Indeks '!G$184)/('Indeks '!H246/'Indeks '!H$187)</f>
        <v>2.2148770813989308E-2</v>
      </c>
      <c r="H244" s="59">
        <f t="shared" ref="H244:H255" si="32">SUM(C244:G244)</f>
        <v>1</v>
      </c>
    </row>
    <row r="245" spans="1:8" x14ac:dyDescent="0.2">
      <c r="A245" s="10">
        <f>A244</f>
        <v>2025</v>
      </c>
      <c r="B245" t="s">
        <v>9</v>
      </c>
      <c r="C245" s="59">
        <f>+('Indeks '!C247/'Indeks '!C$187*'Indeks '!C$184)/('Indeks '!H247/'Indeks '!H$187)</f>
        <v>0.59425885981163629</v>
      </c>
      <c r="D245" s="59">
        <f>+('Indeks '!D247/'Indeks '!D$187*'Indeks '!D$184)/('Indeks '!H247/'Indeks '!H$187)</f>
        <v>0.23318340532711121</v>
      </c>
      <c r="E245" s="59">
        <f>+('Indeks '!E247/'Indeks '!E$187*'Indeks '!E$184)/('Indeks '!H247/'Indeks '!H$187)</f>
        <v>7.1850104192161757E-2</v>
      </c>
      <c r="F245" s="59">
        <f>+('Indeks '!F247/'Indeks '!F$187*'Indeks '!F$184)/('Indeks '!H247/'Indeks '!H$187)</f>
        <v>7.7131161237908988E-2</v>
      </c>
      <c r="G245" s="59">
        <f>+('Indeks '!G247/'Indeks '!G$187*'Indeks '!G$184)/('Indeks '!H247/'Indeks '!H$187)</f>
        <v>2.3576469431181944E-2</v>
      </c>
      <c r="H245" s="59">
        <f t="shared" si="32"/>
        <v>1.0000000000000002</v>
      </c>
    </row>
    <row r="246" spans="1:8" x14ac:dyDescent="0.2">
      <c r="A246" s="12">
        <f t="shared" ref="A246:A255" si="33">A245</f>
        <v>2025</v>
      </c>
      <c r="B246" s="13" t="s">
        <v>10</v>
      </c>
      <c r="C246" s="75">
        <f>+('Indeks '!C248/'Indeks '!C$187*'Indeks '!C$184)/('Indeks '!H248/'Indeks '!H$187)</f>
        <v>0.59421449992291397</v>
      </c>
      <c r="D246" s="75">
        <f>+('Indeks '!D248/'Indeks '!D$187*'Indeks '!D$184)/('Indeks '!H248/'Indeks '!H$187)</f>
        <v>0.23316599878829164</v>
      </c>
      <c r="E246" s="75">
        <f>+('Indeks '!E248/'Indeks '!E$187*'Indeks '!E$184)/('Indeks '!H248/'Indeks '!H$187)</f>
        <v>7.1915903707639214E-2</v>
      </c>
      <c r="F246" s="75">
        <f>+('Indeks '!F248/'Indeks '!F$187*'Indeks '!F$184)/('Indeks '!H248/'Indeks '!H$187)</f>
        <v>7.7128888072510948E-2</v>
      </c>
      <c r="G246" s="75">
        <f>+('Indeks '!G248/'Indeks '!G$187*'Indeks '!G$184)/('Indeks '!H248/'Indeks '!H$187)</f>
        <v>2.3574709508644546E-2</v>
      </c>
      <c r="H246" s="75">
        <f t="shared" si="32"/>
        <v>1.0000000000000004</v>
      </c>
    </row>
    <row r="247" spans="1:8" x14ac:dyDescent="0.2">
      <c r="A247" s="17">
        <f t="shared" si="33"/>
        <v>2025</v>
      </c>
      <c r="B247" s="18" t="s">
        <v>11</v>
      </c>
      <c r="C247" s="74">
        <f>+('Indeks '!C249/'Indeks '!C$187*'Indeks '!C$184)/('Indeks '!H249/'Indeks '!H$187)</f>
        <v>0.59672985913978405</v>
      </c>
      <c r="D247" s="74">
        <f>+('Indeks '!D249/'Indeks '!D$187*'Indeks '!D$184)/('Indeks '!H249/'Indeks '!H$187)</f>
        <v>0.23167800383680501</v>
      </c>
      <c r="E247" s="74">
        <f>+('Indeks '!E249/'Indeks '!E$187*'Indeks '!E$184)/('Indeks '!H249/'Indeks '!H$187)</f>
        <v>7.1527736977624476E-2</v>
      </c>
      <c r="F247" s="74">
        <f>+('Indeks '!F249/'Indeks '!F$187*'Indeks '!F$184)/('Indeks '!H249/'Indeks '!H$187)</f>
        <v>7.6640137209958437E-2</v>
      </c>
      <c r="G247" s="74">
        <f>+('Indeks '!G249/'Indeks '!G$187*'Indeks '!G$184)/('Indeks '!H249/'Indeks '!H$187)</f>
        <v>2.3424262835828078E-2</v>
      </c>
      <c r="H247" s="74">
        <f t="shared" si="32"/>
        <v>1</v>
      </c>
    </row>
    <row r="248" spans="1:8" x14ac:dyDescent="0.2">
      <c r="A248" s="10">
        <f t="shared" si="33"/>
        <v>2025</v>
      </c>
      <c r="B248" t="s">
        <v>12</v>
      </c>
      <c r="C248" s="74">
        <f>+('Indeks '!C250/'Indeks '!C$187*'Indeks '!C$184)/('Indeks '!H250/'Indeks '!H$187)</f>
        <v>0.59668551854554286</v>
      </c>
      <c r="D248" s="74">
        <f>+('Indeks '!D250/'Indeks '!D$187*'Indeks '!D$184)/('Indeks '!H250/'Indeks '!H$187)</f>
        <v>0.23166078877674828</v>
      </c>
      <c r="E248" s="74">
        <f>+('Indeks '!E250/'Indeks '!E$187*'Indeks '!E$184)/('Indeks '!H250/'Indeks '!H$187)</f>
        <v>7.159326571955249E-2</v>
      </c>
      <c r="F248" s="74">
        <f>+('Indeks '!F250/'Indeks '!F$187*'Indeks '!F$184)/('Indeks '!H250/'Indeks '!H$187)</f>
        <v>7.6637904685026861E-2</v>
      </c>
      <c r="G248" s="74">
        <f>+('Indeks '!G250/'Indeks '!G$187*'Indeks '!G$184)/('Indeks '!H250/'Indeks '!H$187)</f>
        <v>2.3422522273129742E-2</v>
      </c>
      <c r="H248" s="74">
        <f t="shared" si="32"/>
        <v>1.0000000000000002</v>
      </c>
    </row>
    <row r="249" spans="1:8" x14ac:dyDescent="0.2">
      <c r="A249" s="12">
        <f t="shared" si="33"/>
        <v>2025</v>
      </c>
      <c r="B249" s="13" t="s">
        <v>13</v>
      </c>
      <c r="C249" s="75">
        <f>+('Indeks '!C251/'Indeks '!C$187*'Indeks '!C$184)/('Indeks '!H251/'Indeks '!H$187)</f>
        <v>0.59664114258301049</v>
      </c>
      <c r="D249" s="75">
        <f>+('Indeks '!D251/'Indeks '!D$187*'Indeks '!D$184)/('Indeks '!H251/'Indeks '!H$187)</f>
        <v>0.23164355998509262</v>
      </c>
      <c r="E249" s="75">
        <f>+('Indeks '!E251/'Indeks '!E$187*'Indeks '!E$184)/('Indeks '!H251/'Indeks '!H$187)</f>
        <v>7.1658849850780568E-2</v>
      </c>
      <c r="F249" s="75">
        <f>+('Indeks '!F251/'Indeks '!F$187*'Indeks '!F$184)/('Indeks '!H251/'Indeks '!H$187)</f>
        <v>7.6635667259045456E-2</v>
      </c>
      <c r="G249" s="75">
        <f>+('Indeks '!G251/'Indeks '!G$187*'Indeks '!G$184)/('Indeks '!H251/'Indeks '!H$187)</f>
        <v>2.3420780322070935E-2</v>
      </c>
      <c r="H249" s="75">
        <f t="shared" si="32"/>
        <v>1</v>
      </c>
    </row>
    <row r="250" spans="1:8" x14ac:dyDescent="0.2">
      <c r="A250" s="17">
        <f t="shared" si="33"/>
        <v>2025</v>
      </c>
      <c r="B250" s="212" t="s">
        <v>30</v>
      </c>
      <c r="C250" s="74">
        <f>+('Indeks '!C252/'Indeks '!C$187*'Indeks '!C$184)/('Indeks '!H252/'Indeks '!H$187)</f>
        <v>0.59915150571228959</v>
      </c>
      <c r="D250" s="74">
        <f>+('Indeks '!D252/'Indeks '!D$187*'Indeks '!D$184)/('Indeks '!H252/'Indeks '!H$187)</f>
        <v>0.23015941559136732</v>
      </c>
      <c r="E250" s="74">
        <f>+('Indeks '!E252/'Indeks '!E$187*'Indeks '!E$184)/('Indeks '!H252/'Indeks '!H$187)</f>
        <v>7.127025438073839E-2</v>
      </c>
      <c r="F250" s="74">
        <f>+('Indeks '!F252/'Indeks '!F$187*'Indeks '!F$184)/('Indeks '!H252/'Indeks '!H$187)</f>
        <v>7.6148101348091177E-2</v>
      </c>
      <c r="G250" s="74">
        <f>+('Indeks '!G252/'Indeks '!G$187*'Indeks '!G$184)/('Indeks '!H252/'Indeks '!H$187)</f>
        <v>2.327072296751331E-2</v>
      </c>
      <c r="H250" s="74">
        <f t="shared" si="32"/>
        <v>0.99999999999999978</v>
      </c>
    </row>
    <row r="251" spans="1:8" x14ac:dyDescent="0.2">
      <c r="A251" s="10">
        <f t="shared" si="33"/>
        <v>2025</v>
      </c>
      <c r="B251" t="s">
        <v>14</v>
      </c>
      <c r="C251" s="74">
        <f>+('Indeks '!C253/'Indeks '!C$187*'Indeks '!C$184)/('Indeks '!H253/'Indeks '!H$187)</f>
        <v>0.5991071512767201</v>
      </c>
      <c r="D251" s="74">
        <f>+('Indeks '!D253/'Indeks '!D$187*'Indeks '!D$184)/('Indeks '!H253/'Indeks '!H$187)</f>
        <v>0.2301423771780908</v>
      </c>
      <c r="E251" s="74">
        <f>+('Indeks '!E253/'Indeks '!E$187*'Indeks '!E$184)/('Indeks '!H253/'Indeks '!H$187)</f>
        <v>7.1335567012674225E-2</v>
      </c>
      <c r="F251" s="74">
        <f>+('Indeks '!F253/'Indeks '!F$187*'Indeks '!F$184)/('Indeks '!H253/'Indeks '!H$187)</f>
        <v>7.6145904267477707E-2</v>
      </c>
      <c r="G251" s="74">
        <f>+('Indeks '!G253/'Indeks '!G$187*'Indeks '!G$184)/('Indeks '!H253/'Indeks '!H$187)</f>
        <v>2.3269000265037091E-2</v>
      </c>
      <c r="H251" s="74">
        <f t="shared" si="32"/>
        <v>0.99999999999999989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0.59906276143192327</v>
      </c>
      <c r="D252" s="75">
        <f>+('Indeks '!D254/'Indeks '!D$187*'Indeks '!D$184)/('Indeks '!H254/'Indeks '!H$187)</f>
        <v>0.23012532516263356</v>
      </c>
      <c r="E252" s="75">
        <f>+('Indeks '!E254/'Indeks '!E$187*'Indeks '!E$184)/('Indeks '!H254/'Indeks '!H$187)</f>
        <v>7.1400934885930092E-2</v>
      </c>
      <c r="F252" s="75">
        <f>+('Indeks '!F254/'Indeks '!F$187*'Indeks '!F$184)/('Indeks '!H254/'Indeks '!H$187)</f>
        <v>7.6143702332227461E-2</v>
      </c>
      <c r="G252" s="75">
        <f>+('Indeks '!G254/'Indeks '!G$187*'Indeks '!G$184)/('Indeks '!H254/'Indeks '!H$187)</f>
        <v>2.3267276187285493E-2</v>
      </c>
      <c r="H252" s="75">
        <f t="shared" si="32"/>
        <v>1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0.60156801660230808</v>
      </c>
      <c r="D253" s="74">
        <f>+('Indeks '!D255/'Indeks '!D$187*'Indeks '!D$184)/('Indeks '!H255/'Indeks '!H$187)</f>
        <v>0.22864509405125982</v>
      </c>
      <c r="E253" s="74">
        <f>+('Indeks '!E255/'Indeks '!E$187*'Indeks '!E$184)/('Indeks '!H255/'Indeks '!H$187)</f>
        <v>7.1011932332424268E-2</v>
      </c>
      <c r="F253" s="74">
        <f>+('Indeks '!F255/'Indeks '!F$187*'Indeks '!F$184)/('Indeks '!H255/'Indeks '!H$187)</f>
        <v>7.5657342521127546E-2</v>
      </c>
      <c r="G253" s="74">
        <f>+('Indeks '!G255/'Indeks '!G$187*'Indeks '!G$184)/('Indeks '!H255/'Indeks '!H$187)</f>
        <v>2.3117614492880474E-2</v>
      </c>
      <c r="H253" s="74">
        <f t="shared" si="32"/>
        <v>1.0000000000000002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0.60152365051238099</v>
      </c>
      <c r="D254" s="74">
        <f>+('Indeks '!D256/'Indeks '!D$187*'Indeks '!D$184)/('Indeks '!H256/'Indeks '!H$187)</f>
        <v>0.22862823130502982</v>
      </c>
      <c r="E254" s="74">
        <f>+('Indeks '!E256/'Indeks '!E$187*'Indeks '!E$184)/('Indeks '!H256/'Indeks '!H$187)</f>
        <v>7.1077027996956421E-2</v>
      </c>
      <c r="F254" s="74">
        <f>+('Indeks '!F256/'Indeks '!F$187*'Indeks '!F$184)/('Indeks '!H256/'Indeks '!H$187)</f>
        <v>7.5655180634064359E-2</v>
      </c>
      <c r="G254" s="74">
        <f>+('Indeks '!G256/'Indeks '!G$187*'Indeks '!G$184)/('Indeks '!H256/'Indeks '!H$187)</f>
        <v>2.3115909551568461E-2</v>
      </c>
      <c r="H254" s="74">
        <f t="shared" si="32"/>
        <v>1.0000000000000002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0.60147924897396399</v>
      </c>
      <c r="D255" s="74">
        <f>+('Indeks '!D257/'Indeks '!D$187*'Indeks '!D$184)/('Indeks '!H257/'Indeks '!H$187)</f>
        <v>0.22861135508547159</v>
      </c>
      <c r="E255" s="74">
        <f>+('Indeks '!E257/'Indeks '!E$187*'Indeks '!E$184)/('Indeks '!H257/'Indeks '!H$187)</f>
        <v>7.1142178753978838E-2</v>
      </c>
      <c r="F255" s="74">
        <f>+('Indeks '!F257/'Indeks '!F$187*'Indeks '!F$184)/('Indeks '!H257/'Indeks '!H$187)</f>
        <v>7.5653013938576541E-2</v>
      </c>
      <c r="G255" s="74">
        <f>+('Indeks '!G257/'Indeks '!G$187*'Indeks '!G$184)/('Indeks '!H257/'Indeks '!H$187)</f>
        <v>2.3114203248008953E-2</v>
      </c>
      <c r="H255" s="74">
        <f t="shared" si="32"/>
        <v>1</v>
      </c>
    </row>
    <row r="256" spans="1:8" x14ac:dyDescent="0.2">
      <c r="A256" s="2">
        <v>2026</v>
      </c>
      <c r="B256" t="s">
        <v>8</v>
      </c>
      <c r="C256" s="74">
        <f>+('Indeks '!C258/'Indeks '!C$187*'Indeks '!C$184)/('Indeks '!H258/'Indeks '!H$187)</f>
        <v>0.60386727966040366</v>
      </c>
      <c r="D256" s="74">
        <f>+('Indeks '!D258/'Indeks '!D$187*'Indeks '!D$184)/('Indeks '!H258/'Indeks '!H$187)</f>
        <v>0.22719952929024947</v>
      </c>
      <c r="E256" s="74">
        <f>+('Indeks '!E258/'Indeks '!E$187*'Indeks '!E$184)/('Indeks '!H258/'Indeks '!H$187)</f>
        <v>7.0752132106021784E-2</v>
      </c>
      <c r="F256" s="74">
        <f>+('Indeks '!F258/'Indeks '!F$187*'Indeks '!F$184)/('Indeks '!H258/'Indeks '!H$187)</f>
        <v>7.5209601134926057E-2</v>
      </c>
      <c r="G256" s="74">
        <f>+('Indeks '!G258/'Indeks '!G$187*'Indeks '!G$184)/('Indeks '!H258/'Indeks '!H$187)</f>
        <v>2.297145780839881E-2</v>
      </c>
      <c r="H256" s="74">
        <f t="shared" ref="H256:H267" si="34">SUM(C256:G256)</f>
        <v>0.99999999999999978</v>
      </c>
    </row>
    <row r="257" spans="1:8" x14ac:dyDescent="0.2">
      <c r="A257" s="10">
        <f>A256</f>
        <v>2026</v>
      </c>
      <c r="B257" t="s">
        <v>9</v>
      </c>
      <c r="C257" s="74">
        <f>+('Indeks '!C259/'Indeks '!C$187*'Indeks '!C$184)/('Indeks '!H259/'Indeks '!H$187)</f>
        <v>0.60382311632340691</v>
      </c>
      <c r="D257" s="74">
        <f>+('Indeks '!D259/'Indeks '!D$187*'Indeks '!D$184)/('Indeks '!H259/'Indeks '!H$187)</f>
        <v>0.22718291323947887</v>
      </c>
      <c r="E257" s="74">
        <f>+('Indeks '!E259/'Indeks '!E$187*'Indeks '!E$184)/('Indeks '!H259/'Indeks '!H$187)</f>
        <v>7.0796291674945874E-2</v>
      </c>
      <c r="F257" s="74">
        <f>+('Indeks '!F259/'Indeks '!F$187*'Indeks '!F$184)/('Indeks '!H259/'Indeks '!H$187)</f>
        <v>7.5227900952449023E-2</v>
      </c>
      <c r="G257" s="74">
        <f>+('Indeks '!G259/'Indeks '!G$187*'Indeks '!G$184)/('Indeks '!H259/'Indeks '!H$187)</f>
        <v>2.2969777809719184E-2</v>
      </c>
      <c r="H257" s="74">
        <f t="shared" si="34"/>
        <v>0.99999999999999989</v>
      </c>
    </row>
    <row r="258" spans="1:8" x14ac:dyDescent="0.2">
      <c r="A258" s="12">
        <f t="shared" ref="A258:A267" si="35">A257</f>
        <v>2026</v>
      </c>
      <c r="B258" s="13" t="s">
        <v>10</v>
      </c>
      <c r="C258" s="75">
        <f>+('Indeks '!C260/'Indeks '!C$187*'Indeks '!C$184)/('Indeks '!H260/'Indeks '!H$187)</f>
        <v>0.60377893412848993</v>
      </c>
      <c r="D258" s="75">
        <f>+('Indeks '!D260/'Indeks '!D$187*'Indeks '!D$184)/('Indeks '!H260/'Indeks '!H$187)</f>
        <v>0.2271662900935886</v>
      </c>
      <c r="E258" s="75">
        <f>+('Indeks '!E260/'Indeks '!E$187*'Indeks '!E$184)/('Indeks '!H260/'Indeks '!H$187)</f>
        <v>7.0840476214306419E-2</v>
      </c>
      <c r="F258" s="75">
        <f>+('Indeks '!F260/'Indeks '!F$187*'Indeks '!F$184)/('Indeks '!H260/'Indeks '!H$187)</f>
        <v>7.5246202469941639E-2</v>
      </c>
      <c r="G258" s="75">
        <f>+('Indeks '!G260/'Indeks '!G$187*'Indeks '!G$184)/('Indeks '!H260/'Indeks '!H$187)</f>
        <v>2.2968097093673454E-2</v>
      </c>
      <c r="H258" s="75">
        <f t="shared" si="34"/>
        <v>1</v>
      </c>
    </row>
    <row r="259" spans="1:8" x14ac:dyDescent="0.2">
      <c r="A259" s="17">
        <f t="shared" si="35"/>
        <v>2026</v>
      </c>
      <c r="B259" s="18" t="s">
        <v>11</v>
      </c>
      <c r="C259" s="74">
        <f>+('Indeks '!C261/'Indeks '!C$187*'Indeks '!C$184)/('Indeks '!H261/'Indeks '!H$187)</f>
        <v>0.60616215623506109</v>
      </c>
      <c r="D259" s="74">
        <f>+('Indeks '!D261/'Indeks '!D$187*'Indeks '!D$184)/('Indeks '!H261/'Indeks '!H$187)</f>
        <v>0.22575819712967882</v>
      </c>
      <c r="E259" s="74">
        <f>+('Indeks '!E261/'Indeks '!E$187*'Indeks '!E$184)/('Indeks '!H261/'Indeks '!H$187)</f>
        <v>7.045046365567674E-2</v>
      </c>
      <c r="F259" s="74">
        <f>+('Indeks '!F261/'Indeks '!F$187*'Indeks '!F$184)/('Indeks '!H261/'Indeks '!H$187)</f>
        <v>7.4803453910226442E-2</v>
      </c>
      <c r="G259" s="74">
        <f>+('Indeks '!G261/'Indeks '!G$187*'Indeks '!G$184)/('Indeks '!H261/'Indeks '!H$187)</f>
        <v>2.2825729069356666E-2</v>
      </c>
      <c r="H259" s="74">
        <f t="shared" si="34"/>
        <v>0.99999999999999978</v>
      </c>
    </row>
    <row r="260" spans="1:8" x14ac:dyDescent="0.2">
      <c r="A260" s="10">
        <f t="shared" si="35"/>
        <v>2026</v>
      </c>
      <c r="B260" t="s">
        <v>12</v>
      </c>
      <c r="C260" s="74">
        <f>+('Indeks '!C262/'Indeks '!C$187*'Indeks '!C$184)/('Indeks '!H262/'Indeks '!H$187)</f>
        <v>0.60611803046121315</v>
      </c>
      <c r="D260" s="74">
        <f>+('Indeks '!D262/'Indeks '!D$187*'Indeks '!D$184)/('Indeks '!H262/'Indeks '!H$187)</f>
        <v>0.22574176298734847</v>
      </c>
      <c r="E260" s="74">
        <f>+('Indeks '!E262/'Indeks '!E$187*'Indeks '!E$184)/('Indeks '!H262/'Indeks '!H$187)</f>
        <v>7.0494458828505246E-2</v>
      </c>
      <c r="F260" s="74">
        <f>+('Indeks '!F262/'Indeks '!F$187*'Indeks '!F$184)/('Indeks '!H262/'Indeks '!H$187)</f>
        <v>7.4821680260043266E-2</v>
      </c>
      <c r="G260" s="74">
        <f>+('Indeks '!G262/'Indeks '!G$187*'Indeks '!G$184)/('Indeks '!H262/'Indeks '!H$187)</f>
        <v>2.2824067462889702E-2</v>
      </c>
      <c r="H260" s="74">
        <f t="shared" si="34"/>
        <v>0.99999999999999978</v>
      </c>
    </row>
    <row r="261" spans="1:8" x14ac:dyDescent="0.2">
      <c r="A261" s="12">
        <f t="shared" si="35"/>
        <v>2026</v>
      </c>
      <c r="B261" s="13" t="s">
        <v>13</v>
      </c>
      <c r="C261" s="75">
        <f>+('Indeks '!C263/'Indeks '!C$187*'Indeks '!C$184)/('Indeks '!H263/'Indeks '!H$187)</f>
        <v>0.60607388581134791</v>
      </c>
      <c r="D261" s="75">
        <f>+('Indeks '!D263/'Indeks '!D$187*'Indeks '!D$184)/('Indeks '!H263/'Indeks '!H$187)</f>
        <v>0.22572532181486021</v>
      </c>
      <c r="E261" s="75">
        <f>+('Indeks '!E263/'Indeks '!E$187*'Indeks '!E$184)/('Indeks '!H263/'Indeks '!H$187)</f>
        <v>7.0538478904854027E-2</v>
      </c>
      <c r="F261" s="75">
        <f>+('Indeks '!F263/'Indeks '!F$187*'Indeks '!F$184)/('Indeks '!H263/'Indeks '!H$187)</f>
        <v>7.483990832331279E-2</v>
      </c>
      <c r="G261" s="75">
        <f>+('Indeks '!G263/'Indeks '!G$187*'Indeks '!G$184)/('Indeks '!H263/'Indeks '!H$187)</f>
        <v>2.2822405145624725E-2</v>
      </c>
      <c r="H261" s="75">
        <f t="shared" si="34"/>
        <v>0.99999999999999967</v>
      </c>
    </row>
    <row r="262" spans="1:8" x14ac:dyDescent="0.2">
      <c r="A262" s="17">
        <f t="shared" si="35"/>
        <v>2026</v>
      </c>
      <c r="B262" s="212" t="s">
        <v>30</v>
      </c>
      <c r="C262" s="74">
        <f>+('Indeks '!C264/'Indeks '!C$187*'Indeks '!C$184)/('Indeks '!H264/'Indeks '!H$187)</f>
        <v>0.60845220447030346</v>
      </c>
      <c r="D262" s="74">
        <f>+('Indeks '!D264/'Indeks '!D$187*'Indeks '!D$184)/('Indeks '!H264/'Indeks '!H$187)</f>
        <v>0.22432101326200179</v>
      </c>
      <c r="E262" s="74">
        <f>+('Indeks '!E264/'Indeks '!E$187*'Indeks '!E$184)/('Indeks '!H264/'Indeks '!H$187)</f>
        <v>7.0148519310151619E-2</v>
      </c>
      <c r="F262" s="74">
        <f>+('Indeks '!F264/'Indeks '!F$187*'Indeks '!F$184)/('Indeks '!H264/'Indeks '!H$187)</f>
        <v>7.4397843205870076E-2</v>
      </c>
      <c r="G262" s="74">
        <f>+('Indeks '!G264/'Indeks '!G$187*'Indeks '!G$184)/('Indeks '!H264/'Indeks '!H$187)</f>
        <v>2.2680419751672832E-2</v>
      </c>
      <c r="H262" s="74">
        <f t="shared" si="34"/>
        <v>0.99999999999999978</v>
      </c>
    </row>
    <row r="263" spans="1:8" x14ac:dyDescent="0.2">
      <c r="A263" s="10">
        <f t="shared" si="35"/>
        <v>2026</v>
      </c>
      <c r="B263" t="s">
        <v>14</v>
      </c>
      <c r="C263" s="74">
        <f>+('Indeks '!C265/'Indeks '!C$187*'Indeks '!C$184)/('Indeks '!H265/'Indeks '!H$187)</f>
        <v>0.60840811817856488</v>
      </c>
      <c r="D263" s="74">
        <f>+('Indeks '!D265/'Indeks '!D$187*'Indeks '!D$184)/('Indeks '!H265/'Indeks '!H$187)</f>
        <v>0.22430475975587411</v>
      </c>
      <c r="E263" s="74">
        <f>+('Indeks '!E265/'Indeks '!E$187*'Indeks '!E$184)/('Indeks '!H265/'Indeks '!H$187)</f>
        <v>7.0192349711518595E-2</v>
      </c>
      <c r="F263" s="74">
        <f>+('Indeks '!F265/'Indeks '!F$187*'Indeks '!F$184)/('Indeks '!H265/'Indeks '!H$187)</f>
        <v>7.4415995945255872E-2</v>
      </c>
      <c r="G263" s="74">
        <f>+('Indeks '!G265/'Indeks '!G$187*'Indeks '!G$184)/('Indeks '!H265/'Indeks '!H$187)</f>
        <v>2.2678776408786436E-2</v>
      </c>
      <c r="H263" s="74">
        <f t="shared" si="34"/>
        <v>0.99999999999999989</v>
      </c>
    </row>
    <row r="264" spans="1:8" x14ac:dyDescent="0.2">
      <c r="A264" s="12">
        <f t="shared" si="35"/>
        <v>2026</v>
      </c>
      <c r="B264" s="13" t="s">
        <v>15</v>
      </c>
      <c r="C264" s="75">
        <f>+('Indeks '!C266/'Indeks '!C$187*'Indeks '!C$184)/('Indeks '!H266/'Indeks '!H$187)</f>
        <v>0.60836401299359222</v>
      </c>
      <c r="D264" s="75">
        <f>+('Indeks '!D266/'Indeks '!D$187*'Indeks '!D$184)/('Indeks '!H266/'Indeks '!H$187)</f>
        <v>0.22428849928428657</v>
      </c>
      <c r="E264" s="75">
        <f>+('Indeks '!E266/'Indeks '!E$187*'Indeks '!E$184)/('Indeks '!H266/'Indeks '!H$187)</f>
        <v>7.0236204949093051E-2</v>
      </c>
      <c r="F264" s="75">
        <f>+('Indeks '!F266/'Indeks '!F$187*'Indeks '!F$184)/('Indeks '!H266/'Indeks '!H$187)</f>
        <v>7.4434150411384722E-2</v>
      </c>
      <c r="G264" s="75">
        <f>+('Indeks '!G266/'Indeks '!G$187*'Indeks '!G$184)/('Indeks '!H266/'Indeks '!H$187)</f>
        <v>2.267713236164345E-2</v>
      </c>
      <c r="H264" s="75">
        <f t="shared" si="34"/>
        <v>0.99999999999999989</v>
      </c>
    </row>
    <row r="265" spans="1:8" x14ac:dyDescent="0.2">
      <c r="A265" s="10">
        <f t="shared" si="35"/>
        <v>2026</v>
      </c>
      <c r="B265" t="s">
        <v>16</v>
      </c>
      <c r="C265" s="74">
        <f>+('Indeks '!C267/'Indeks '!C$187*'Indeks '!C$184)/('Indeks '!H267/'Indeks '!H$187)</f>
        <v>0.61073733419735932</v>
      </c>
      <c r="D265" s="74">
        <f>+('Indeks '!D267/'Indeks '!D$187*'Indeks '!D$184)/('Indeks '!H267/'Indeks '!H$187)</f>
        <v>0.22288802612496822</v>
      </c>
      <c r="E265" s="74">
        <f>+('Indeks '!E267/'Indeks '!E$187*'Indeks '!E$184)/('Indeks '!H267/'Indeks '!H$187)</f>
        <v>6.9846317130977789E-2</v>
      </c>
      <c r="F265" s="74">
        <f>+('Indeks '!F267/'Indeks '!F$187*'Indeks '!F$184)/('Indeks '!H267/'Indeks '!H$187)</f>
        <v>7.3992787793953005E-2</v>
      </c>
      <c r="G265" s="74">
        <f>+('Indeks '!G267/'Indeks '!G$187*'Indeks '!G$184)/('Indeks '!H267/'Indeks '!H$187)</f>
        <v>2.2535534752741816E-2</v>
      </c>
      <c r="H265" s="74">
        <f t="shared" si="34"/>
        <v>1.0000000000000002</v>
      </c>
    </row>
    <row r="266" spans="1:8" x14ac:dyDescent="0.2">
      <c r="A266" s="10">
        <f t="shared" si="35"/>
        <v>2026</v>
      </c>
      <c r="B266" t="s">
        <v>17</v>
      </c>
      <c r="C266" s="74">
        <f>+('Indeks '!C268/'Indeks '!C$187*'Indeks '!C$184)/('Indeks '!H268/'Indeks '!H$187)</f>
        <v>0.61069328929712241</v>
      </c>
      <c r="D266" s="74">
        <f>+('Indeks '!D268/'Indeks '!D$187*'Indeks '!D$184)/('Indeks '!H268/'Indeks '!H$187)</f>
        <v>0.2228719519793004</v>
      </c>
      <c r="E266" s="74">
        <f>+('Indeks '!E268/'Indeks '!E$187*'Indeks '!E$184)/('Indeks '!H268/'Indeks '!H$187)</f>
        <v>6.9889982395211978E-2</v>
      </c>
      <c r="F266" s="74">
        <f>+('Indeks '!F268/'Indeks '!F$187*'Indeks '!F$184)/('Indeks '!H268/'Indeks '!H$187)</f>
        <v>7.4010866783915705E-2</v>
      </c>
      <c r="G266" s="74">
        <f>+('Indeks '!G268/'Indeks '!G$187*'Indeks '!G$184)/('Indeks '!H268/'Indeks '!H$187)</f>
        <v>2.2533909544449494E-2</v>
      </c>
      <c r="H266" s="74">
        <f t="shared" si="34"/>
        <v>0.99999999999999989</v>
      </c>
    </row>
    <row r="267" spans="1:8" x14ac:dyDescent="0.2">
      <c r="A267" s="10">
        <f t="shared" si="35"/>
        <v>2026</v>
      </c>
      <c r="B267" t="s">
        <v>18</v>
      </c>
      <c r="C267" s="74">
        <f>+('Indeks '!C269/'Indeks '!C$187*'Indeks '!C$184)/('Indeks '!H269/'Indeks '!H$187)</f>
        <v>0.61064922548731682</v>
      </c>
      <c r="D267" s="74">
        <f>+('Indeks '!D269/'Indeks '!D$187*'Indeks '!D$184)/('Indeks '!H269/'Indeks '!H$187)</f>
        <v>0.22285587093260292</v>
      </c>
      <c r="E267" s="74">
        <f>+('Indeks '!E269/'Indeks '!E$187*'Indeks '!E$184)/('Indeks '!H269/'Indeks '!H$187)</f>
        <v>6.9933672427947388E-2</v>
      </c>
      <c r="F267" s="74">
        <f>+('Indeks '!F269/'Indeks '!F$187*'Indeks '!F$184)/('Indeks '!H269/'Indeks '!H$187)</f>
        <v>7.4028947513717858E-2</v>
      </c>
      <c r="G267" s="74">
        <f>+('Indeks '!G269/'Indeks '!G$187*'Indeks '!G$184)/('Indeks '!H269/'Indeks '!H$187)</f>
        <v>2.2532283638414918E-2</v>
      </c>
      <c r="H267" s="74">
        <f t="shared" si="34"/>
        <v>1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6"/>
  <sheetViews>
    <sheetView view="pageBreakPreview" topLeftCell="A230" zoomScale="90" zoomScaleNormal="100" zoomScaleSheetLayoutView="90" workbookViewId="0">
      <selection activeCell="C244" sqref="C244:H24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.75" hidden="1" thickBot="1" x14ac:dyDescent="0.25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.75" hidden="1" thickBot="1" x14ac:dyDescent="0.25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.75" hidden="1" thickBot="1" x14ac:dyDescent="0.25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.75" hidden="1" thickBot="1" x14ac:dyDescent="0.25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.75" hidden="1" thickBot="1" x14ac:dyDescent="0.25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.75" hidden="1" thickBot="1" x14ac:dyDescent="0.25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.75" hidden="1" thickBot="1" x14ac:dyDescent="0.25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.75" hidden="1" thickBot="1" x14ac:dyDescent="0.25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.75" hidden="1" thickBot="1" x14ac:dyDescent="0.25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.75" hidden="1" thickBot="1" x14ac:dyDescent="0.25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.75" hidden="1" thickBot="1" x14ac:dyDescent="0.25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.75" hidden="1" thickBot="1" x14ac:dyDescent="0.25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.75" hidden="1" thickBot="1" x14ac:dyDescent="0.25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.75" hidden="1" thickBot="1" x14ac:dyDescent="0.25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.75" hidden="1" thickBot="1" x14ac:dyDescent="0.25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.75" hidden="1" thickBot="1" x14ac:dyDescent="0.25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.75" hidden="1" thickBot="1" x14ac:dyDescent="0.25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.75" hidden="1" thickBot="1" x14ac:dyDescent="0.25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.75" hidden="1" thickBot="1" x14ac:dyDescent="0.25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.75" hidden="1" thickBot="1" x14ac:dyDescent="0.25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.75" hidden="1" thickBot="1" x14ac:dyDescent="0.25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.75" hidden="1" thickBot="1" x14ac:dyDescent="0.25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.75" hidden="1" thickBot="1" x14ac:dyDescent="0.25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.75" hidden="1" thickBot="1" x14ac:dyDescent="0.25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.75" hidden="1" thickBot="1" x14ac:dyDescent="0.25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.75" hidden="1" thickBot="1" x14ac:dyDescent="0.25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.75" hidden="1" thickBot="1" x14ac:dyDescent="0.25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.75" hidden="1" thickBot="1" x14ac:dyDescent="0.25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.75" hidden="1" thickBot="1" x14ac:dyDescent="0.25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.75" hidden="1" thickBot="1" x14ac:dyDescent="0.25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.75" hidden="1" thickBot="1" x14ac:dyDescent="0.25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.75" hidden="1" thickBot="1" x14ac:dyDescent="0.25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.75" hidden="1" thickBot="1" x14ac:dyDescent="0.25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6.5" hidden="1" thickBot="1" x14ac:dyDescent="0.3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.75" hidden="1" thickBot="1" x14ac:dyDescent="0.25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.75" hidden="1" thickBot="1" x14ac:dyDescent="0.25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.75" hidden="1" thickBot="1" x14ac:dyDescent="0.25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.75" hidden="1" thickBot="1" x14ac:dyDescent="0.25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.75" hidden="1" thickBot="1" x14ac:dyDescent="0.25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.75" hidden="1" thickBot="1" x14ac:dyDescent="0.25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.75" hidden="1" thickBot="1" x14ac:dyDescent="0.25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.75" hidden="1" thickBot="1" x14ac:dyDescent="0.25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.75" hidden="1" thickBot="1" x14ac:dyDescent="0.25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.75" hidden="1" thickBot="1" x14ac:dyDescent="0.25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.75" hidden="1" thickBot="1" x14ac:dyDescent="0.25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.75" hidden="1" thickBot="1" x14ac:dyDescent="0.25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.75" hidden="1" thickBot="1" x14ac:dyDescent="0.25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.75" hidden="1" thickBot="1" x14ac:dyDescent="0.25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.75" hidden="1" thickBot="1" x14ac:dyDescent="0.25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.75" hidden="1" thickBot="1" x14ac:dyDescent="0.25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.75" hidden="1" thickBot="1" x14ac:dyDescent="0.25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.75" hidden="1" thickBot="1" x14ac:dyDescent="0.25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.75" hidden="1" thickBot="1" x14ac:dyDescent="0.25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.75" hidden="1" thickBot="1" x14ac:dyDescent="0.25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.75" hidden="1" thickBot="1" x14ac:dyDescent="0.25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.75" hidden="1" thickBot="1" x14ac:dyDescent="0.25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.75" hidden="1" thickBot="1" x14ac:dyDescent="0.25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.75" hidden="1" thickBot="1" x14ac:dyDescent="0.25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.75" hidden="1" thickBot="1" x14ac:dyDescent="0.25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.75" hidden="1" thickBot="1" x14ac:dyDescent="0.25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.75" hidden="1" thickBot="1" x14ac:dyDescent="0.25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.75" hidden="1" thickBot="1" x14ac:dyDescent="0.25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.75" hidden="1" thickBot="1" x14ac:dyDescent="0.25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.75" hidden="1" thickBot="1" x14ac:dyDescent="0.25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.75" hidden="1" thickBot="1" x14ac:dyDescent="0.25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.75" hidden="1" thickBot="1" x14ac:dyDescent="0.25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.75" hidden="1" thickBot="1" x14ac:dyDescent="0.25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.75" hidden="1" thickBot="1" x14ac:dyDescent="0.25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.75" hidden="1" thickBot="1" x14ac:dyDescent="0.25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.75" hidden="1" thickBot="1" x14ac:dyDescent="0.25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.75" hidden="1" thickBot="1" x14ac:dyDescent="0.25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.75" hidden="1" thickBot="1" x14ac:dyDescent="0.25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.75" hidden="1" thickBot="1" x14ac:dyDescent="0.25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.75" hidden="1" thickBot="1" x14ac:dyDescent="0.25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.75" hidden="1" thickBot="1" x14ac:dyDescent="0.25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.75" hidden="1" thickBot="1" x14ac:dyDescent="0.25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.75" hidden="1" thickBot="1" x14ac:dyDescent="0.25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t="13.5" hidden="1" thickBot="1" x14ac:dyDescent="0.25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t="13.5" hidden="1" thickBot="1" x14ac:dyDescent="0.25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t="13.5" hidden="1" thickBot="1" x14ac:dyDescent="0.25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t="13.5" hidden="1" thickBot="1" x14ac:dyDescent="0.25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t="13.5" hidden="1" thickBot="1" x14ac:dyDescent="0.25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t="13.5" hidden="1" thickBot="1" x14ac:dyDescent="0.25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t="13.5" hidden="1" thickBot="1" x14ac:dyDescent="0.25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t="13.5" hidden="1" thickBot="1" x14ac:dyDescent="0.25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t="13.5" hidden="1" thickBot="1" x14ac:dyDescent="0.25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t="13.5" hidden="1" thickBot="1" x14ac:dyDescent="0.25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t="13.5" hidden="1" thickBot="1" x14ac:dyDescent="0.25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t="13.5" hidden="1" thickBot="1" x14ac:dyDescent="0.25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t="13.5" hidden="1" thickBot="1" x14ac:dyDescent="0.25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t="13.5" hidden="1" thickBot="1" x14ac:dyDescent="0.25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t="13.5" hidden="1" thickBot="1" x14ac:dyDescent="0.25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t="13.5" hidden="1" thickBot="1" x14ac:dyDescent="0.25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t="13.5" hidden="1" thickBot="1" x14ac:dyDescent="0.25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t="13.5" hidden="1" thickBot="1" x14ac:dyDescent="0.25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t="13.5" hidden="1" thickBot="1" x14ac:dyDescent="0.25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t="13.5" hidden="1" thickBot="1" x14ac:dyDescent="0.25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t="13.5" hidden="1" thickBot="1" x14ac:dyDescent="0.25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t="13.5" hidden="1" thickBot="1" x14ac:dyDescent="0.25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t="13.5" hidden="1" thickBot="1" x14ac:dyDescent="0.25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t="13.5" hidden="1" thickBot="1" x14ac:dyDescent="0.25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t="13.5" hidden="1" thickBot="1" x14ac:dyDescent="0.25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t="13.5" hidden="1" thickBot="1" x14ac:dyDescent="0.25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t="13.5" hidden="1" thickBot="1" x14ac:dyDescent="0.25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t="13.5" hidden="1" thickBot="1" x14ac:dyDescent="0.25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t="13.5" hidden="1" thickBot="1" x14ac:dyDescent="0.25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t="13.5" hidden="1" thickBot="1" x14ac:dyDescent="0.25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t="13.5" hidden="1" thickBot="1" x14ac:dyDescent="0.25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t="13.5" hidden="1" thickBot="1" x14ac:dyDescent="0.25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t="13.5" hidden="1" thickBot="1" x14ac:dyDescent="0.25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t="13.5" hidden="1" thickBot="1" x14ac:dyDescent="0.25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t="13.5" hidden="1" thickBot="1" x14ac:dyDescent="0.25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t="13.5" hidden="1" thickBot="1" x14ac:dyDescent="0.25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t="13.5" hidden="1" thickBot="1" x14ac:dyDescent="0.25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t="13.5" hidden="1" thickBot="1" x14ac:dyDescent="0.25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t="13.5" hidden="1" thickBot="1" x14ac:dyDescent="0.25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t="13.5" hidden="1" thickBot="1" x14ac:dyDescent="0.25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t="13.5" hidden="1" thickBot="1" x14ac:dyDescent="0.25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t="13.5" hidden="1" thickBot="1" x14ac:dyDescent="0.25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t="13.5" hidden="1" thickBot="1" x14ac:dyDescent="0.25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t="13.5" hidden="1" thickBot="1" x14ac:dyDescent="0.25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t="13.5" hidden="1" thickBot="1" x14ac:dyDescent="0.25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t="13.5" hidden="1" thickBot="1" x14ac:dyDescent="0.25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t="13.5" hidden="1" thickBot="1" x14ac:dyDescent="0.25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t="13.5" hidden="1" thickBot="1" x14ac:dyDescent="0.25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t="13.5" hidden="1" thickBot="1" x14ac:dyDescent="0.25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t="13.5" hidden="1" thickBot="1" x14ac:dyDescent="0.25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t="13.5" hidden="1" thickBot="1" x14ac:dyDescent="0.25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t="13.5" hidden="1" thickBot="1" x14ac:dyDescent="0.25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t="13.5" hidden="1" thickBot="1" x14ac:dyDescent="0.25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t="13.5" hidden="1" thickBot="1" x14ac:dyDescent="0.25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t="13.5" hidden="1" thickBot="1" x14ac:dyDescent="0.25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t="13.5" hidden="1" thickBot="1" x14ac:dyDescent="0.25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t="13.5" hidden="1" thickBot="1" x14ac:dyDescent="0.25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t="13.5" hidden="1" thickBot="1" x14ac:dyDescent="0.25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t="13.5" hidden="1" thickBot="1" x14ac:dyDescent="0.25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t="13.5" hidden="1" thickBot="1" x14ac:dyDescent="0.25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t="13.5" hidden="1" thickBot="1" x14ac:dyDescent="0.25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t="13.5" hidden="1" thickBot="1" x14ac:dyDescent="0.25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t="13.5" hidden="1" thickBot="1" x14ac:dyDescent="0.25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t="13.5" hidden="1" thickBot="1" x14ac:dyDescent="0.25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t="13.5" hidden="1" thickBot="1" x14ac:dyDescent="0.25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t="13.5" hidden="1" thickBot="1" x14ac:dyDescent="0.25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t="13.5" hidden="1" thickBot="1" x14ac:dyDescent="0.25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t="13.5" hidden="1" thickBot="1" x14ac:dyDescent="0.25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t="13.5" hidden="1" thickBot="1" x14ac:dyDescent="0.25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t="13.5" hidden="1" thickBot="1" x14ac:dyDescent="0.25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t="13.5" hidden="1" thickBot="1" x14ac:dyDescent="0.25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t="13.5" hidden="1" thickBot="1" x14ac:dyDescent="0.25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t="13.5" hidden="1" thickBot="1" x14ac:dyDescent="0.25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t="13.5" hidden="1" thickBot="1" x14ac:dyDescent="0.25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t="13.5" hidden="1" thickBot="1" x14ac:dyDescent="0.25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t="13.5" hidden="1" thickBot="1" x14ac:dyDescent="0.25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t="13.5" hidden="1" thickBot="1" x14ac:dyDescent="0.25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t="13.5" hidden="1" thickBot="1" x14ac:dyDescent="0.25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t="13.5" hidden="1" thickBot="1" x14ac:dyDescent="0.25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t="13.5" hidden="1" thickBot="1" x14ac:dyDescent="0.25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t="13.5" hidden="1" thickBot="1" x14ac:dyDescent="0.25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t="13.5" hidden="1" thickBot="1" x14ac:dyDescent="0.25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t="13.5" hidden="1" thickBot="1" x14ac:dyDescent="0.25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t="13.5" hidden="1" thickBot="1" x14ac:dyDescent="0.25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t="13.5" hidden="1" thickBot="1" x14ac:dyDescent="0.25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t="13.5" hidden="1" thickBot="1" x14ac:dyDescent="0.25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t="13.5" hidden="1" thickBot="1" x14ac:dyDescent="0.25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t="13.5" hidden="1" thickBot="1" x14ac:dyDescent="0.25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t="13.5" hidden="1" thickBot="1" x14ac:dyDescent="0.25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t="13.5" hidden="1" thickBot="1" x14ac:dyDescent="0.25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t="13.5" hidden="1" thickBot="1" x14ac:dyDescent="0.25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t="13.5" hidden="1" thickBot="1" x14ac:dyDescent="0.25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t="13.5" hidden="1" thickBot="1" x14ac:dyDescent="0.25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t="13.5" hidden="1" thickBot="1" x14ac:dyDescent="0.25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t="13.5" hidden="1" thickBot="1" x14ac:dyDescent="0.25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t="13.5" hidden="1" thickBot="1" x14ac:dyDescent="0.25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t="13.5" hidden="1" thickBot="1" x14ac:dyDescent="0.25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t="13.5" hidden="1" thickBot="1" x14ac:dyDescent="0.25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hidden="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hidden="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hidden="1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hidden="1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hidden="1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hidden="1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hidden="1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hidden="1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hidden="1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hidden="1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hidden="1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hidden="1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93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29">
        <f t="shared" si="31"/>
        <v>2023</v>
      </c>
      <c r="B230" s="30" t="s">
        <v>18</v>
      </c>
      <c r="C230" s="305">
        <f>+'Indeks '!H233</f>
        <v>144.62942392685758</v>
      </c>
      <c r="D230" s="306">
        <f t="shared" si="30"/>
        <v>1.8044269982731998E-2</v>
      </c>
      <c r="E230" s="306">
        <f>(SUM(C228:C230)-SUM(C225:C227))/SUM(C225:C227)</f>
        <v>2.4908880088877892E-2</v>
      </c>
      <c r="F230" s="306">
        <f>(SUM(C225:C230)-SUM(C219:C224))/SUM(C219:C224)</f>
        <v>-1.758816985360151E-2</v>
      </c>
      <c r="G230" s="306">
        <f>(SUM(C219:C230)-SUM(C207:C218))/SUM(C207:C218)</f>
        <v>-0.10386897386424962</v>
      </c>
      <c r="H230" s="305">
        <f>(C219+C220+C221+C222+C223+C224+C225+C226+C227+C228+C229+C230)/12</f>
        <v>142.26505206480874</v>
      </c>
    </row>
    <row r="231" spans="1:8" x14ac:dyDescent="0.2">
      <c r="A231" s="2">
        <v>2024</v>
      </c>
      <c r="B231" s="258" t="s">
        <v>8</v>
      </c>
      <c r="C231" s="259">
        <f>+'Indeks '!H234</f>
        <v>142.81188843108748</v>
      </c>
      <c r="D231" s="307">
        <f t="shared" ref="D231:D242" si="32">(C231-C230)/C230</f>
        <v>-1.2566844604796816E-2</v>
      </c>
      <c r="E231" s="307"/>
      <c r="F231" s="307"/>
      <c r="G231" s="307"/>
      <c r="H231" s="308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267">
        <f t="shared" ref="A233:A242" si="33">A232</f>
        <v>2024</v>
      </c>
      <c r="B233" s="268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262">
        <f t="shared" si="33"/>
        <v>2024</v>
      </c>
      <c r="B234" s="271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273">
        <f t="shared" si="33"/>
        <v>2024</v>
      </c>
      <c r="B235" s="274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276">
        <f t="shared" si="33"/>
        <v>2024</v>
      </c>
      <c r="B236" s="277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93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262">
        <f t="shared" si="33"/>
        <v>2024</v>
      </c>
      <c r="B238" s="271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267">
        <f t="shared" si="33"/>
        <v>2024</v>
      </c>
      <c r="B239" s="280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282" t="s">
        <v>16</v>
      </c>
      <c r="C240" s="264">
        <f>+'Indeks '!H243</f>
        <v>146.13628915832277</v>
      </c>
      <c r="D240" s="265">
        <f t="shared" si="32"/>
        <v>4.1121782645116758E-3</v>
      </c>
      <c r="E240" s="265"/>
      <c r="F240" s="265"/>
      <c r="G240" s="265"/>
      <c r="H240" s="264"/>
    </row>
    <row r="241" spans="1:8" x14ac:dyDescent="0.2">
      <c r="A241" s="273">
        <f t="shared" si="33"/>
        <v>2024</v>
      </c>
      <c r="B241" s="274" t="s">
        <v>17</v>
      </c>
      <c r="C241" s="259">
        <f>+'Indeks '!H244</f>
        <v>145.65836023277802</v>
      </c>
      <c r="D241" s="275">
        <f t="shared" si="32"/>
        <v>-3.2704328835595465E-3</v>
      </c>
      <c r="E241" s="275"/>
      <c r="F241" s="275"/>
      <c r="G241" s="275"/>
      <c r="H241" s="259"/>
    </row>
    <row r="242" spans="1:8" ht="13.5" thickBot="1" x14ac:dyDescent="0.25">
      <c r="A242" s="29">
        <f t="shared" si="33"/>
        <v>2024</v>
      </c>
      <c r="B242" s="30" t="s">
        <v>18</v>
      </c>
      <c r="C242" s="305">
        <f>+'Indeks '!H245</f>
        <v>148.96863355188691</v>
      </c>
      <c r="D242" s="306">
        <f t="shared" si="32"/>
        <v>2.272628439465272E-2</v>
      </c>
      <c r="E242" s="306">
        <f>(SUM(C240:C242)-SUM(C237:C239))/SUM(C237:C239)</f>
        <v>8.1943206915015172E-3</v>
      </c>
      <c r="F242" s="306">
        <f>(SUM(C237:C242)-SUM(C231:C236))/SUM(C231:C236)</f>
        <v>3.4626435079381873E-2</v>
      </c>
      <c r="G242" s="306">
        <f>(SUM(C231:C242)-SUM(C219:C230))/SUM(C219:C230)</f>
        <v>1.1319860431467023E-2</v>
      </c>
      <c r="H242" s="305">
        <f>(C231+C232+C233+C234+C235+C236+C237+C238+C239+C240+C241+C242)/12</f>
        <v>143.87547259845778</v>
      </c>
    </row>
    <row r="243" spans="1:8" x14ac:dyDescent="0.2">
      <c r="A243" s="2">
        <v>2025</v>
      </c>
      <c r="B243" s="258" t="s">
        <v>8</v>
      </c>
      <c r="C243" s="259">
        <f>+'Indeks '!H246</f>
        <v>151.63327094957751</v>
      </c>
      <c r="D243" s="307">
        <f t="shared" ref="D243:D254" si="34">(C243-C242)/C242</f>
        <v>1.7887237965182008E-2</v>
      </c>
      <c r="E243" s="307"/>
      <c r="F243" s="307"/>
      <c r="G243" s="307"/>
      <c r="H243" s="308"/>
    </row>
    <row r="244" spans="1:8" x14ac:dyDescent="0.2">
      <c r="A244" s="10">
        <f>A243</f>
        <v>2025</v>
      </c>
      <c r="B244" t="s">
        <v>9</v>
      </c>
      <c r="C244" s="264">
        <f>+'Indeks '!H247</f>
        <v>150.45381674617113</v>
      </c>
      <c r="D244" s="265">
        <f t="shared" si="34"/>
        <v>-7.7783338446783387E-3</v>
      </c>
      <c r="E244" s="265"/>
      <c r="F244" s="265"/>
      <c r="G244" s="265"/>
      <c r="H244" s="264"/>
    </row>
    <row r="245" spans="1:8" x14ac:dyDescent="0.2">
      <c r="A245" s="267">
        <f t="shared" ref="A245:A254" si="35">A244</f>
        <v>2025</v>
      </c>
      <c r="B245" s="268" t="s">
        <v>10</v>
      </c>
      <c r="C245" s="240">
        <f>+'Indeks '!H248</f>
        <v>150.4650485733473</v>
      </c>
      <c r="D245" s="133">
        <f t="shared" si="34"/>
        <v>7.4652989329770114E-5</v>
      </c>
      <c r="E245" s="133">
        <f>(SUM(C243:C245)-SUM(C240:C242))/SUM(C240:C242)</f>
        <v>2.6746450492413507E-2</v>
      </c>
      <c r="F245" s="133"/>
      <c r="G245" s="133"/>
      <c r="H245" s="133"/>
    </row>
    <row r="246" spans="1:8" x14ac:dyDescent="0.2">
      <c r="A246" s="262">
        <f t="shared" si="35"/>
        <v>2025</v>
      </c>
      <c r="B246" s="271" t="s">
        <v>11</v>
      </c>
      <c r="C246" s="239">
        <f>+'Indeks '!H249</f>
        <v>151.43143825620228</v>
      </c>
      <c r="D246" s="134">
        <f t="shared" si="34"/>
        <v>6.422685480900199E-3</v>
      </c>
      <c r="E246" s="134"/>
      <c r="F246" s="134"/>
      <c r="G246" s="134"/>
      <c r="H246" s="111"/>
    </row>
    <row r="247" spans="1:8" x14ac:dyDescent="0.2">
      <c r="A247" s="273">
        <f t="shared" si="35"/>
        <v>2025</v>
      </c>
      <c r="B247" s="274" t="s">
        <v>12</v>
      </c>
      <c r="C247" s="239">
        <f>+'Indeks '!H250</f>
        <v>151.44269135310239</v>
      </c>
      <c r="D247" s="111">
        <f t="shared" si="34"/>
        <v>7.4311497200910814E-5</v>
      </c>
      <c r="E247" s="111"/>
      <c r="F247" s="111"/>
      <c r="G247" s="111"/>
      <c r="H247" s="111"/>
    </row>
    <row r="248" spans="1:8" x14ac:dyDescent="0.2">
      <c r="A248" s="276">
        <f t="shared" si="35"/>
        <v>2025</v>
      </c>
      <c r="B248" s="277" t="s">
        <v>13</v>
      </c>
      <c r="C248" s="240">
        <f>+'Indeks '!H251</f>
        <v>151.45395510063443</v>
      </c>
      <c r="D248" s="133">
        <f t="shared" si="34"/>
        <v>7.4376303216764218E-5</v>
      </c>
      <c r="E248" s="133">
        <f>(SUM(C246:C248)-SUM(C243:C245))/SUM(C243:C245)</f>
        <v>3.9242957849768469E-3</v>
      </c>
      <c r="F248" s="133">
        <f>(SUM(C243:C248)-SUM(C237:C242))/SUM(C237:C242)</f>
        <v>3.2958878914137173E-2</v>
      </c>
      <c r="G248" s="133"/>
      <c r="H248" s="133"/>
    </row>
    <row r="249" spans="1:8" x14ac:dyDescent="0.2">
      <c r="A249" s="273">
        <f t="shared" si="35"/>
        <v>2025</v>
      </c>
      <c r="B249" s="293" t="s">
        <v>30</v>
      </c>
      <c r="C249" s="239">
        <f>+'Indeks '!H252</f>
        <v>152.43058053128468</v>
      </c>
      <c r="D249" s="134">
        <f t="shared" si="34"/>
        <v>6.4483323000797199E-3</v>
      </c>
      <c r="E249" s="134"/>
      <c r="F249" s="134"/>
      <c r="G249" s="134"/>
      <c r="H249" s="111"/>
    </row>
    <row r="250" spans="1:8" x14ac:dyDescent="0.2">
      <c r="A250" s="262">
        <f t="shared" si="35"/>
        <v>2025</v>
      </c>
      <c r="B250" s="271" t="s">
        <v>14</v>
      </c>
      <c r="C250" s="239">
        <f>+'Indeks '!H253</f>
        <v>152.4418656116724</v>
      </c>
      <c r="D250" s="111">
        <f t="shared" si="34"/>
        <v>7.4034228226311252E-5</v>
      </c>
      <c r="E250" s="111"/>
      <c r="F250" s="111"/>
      <c r="G250" s="111"/>
      <c r="H250" s="111"/>
    </row>
    <row r="251" spans="1:8" x14ac:dyDescent="0.2">
      <c r="A251" s="267">
        <f t="shared" si="35"/>
        <v>2025</v>
      </c>
      <c r="B251" s="280" t="s">
        <v>15</v>
      </c>
      <c r="C251" s="240">
        <f>+'Indeks '!H254</f>
        <v>152.45316137430478</v>
      </c>
      <c r="D251" s="133">
        <f t="shared" si="34"/>
        <v>7.4098821784041946E-5</v>
      </c>
      <c r="E251" s="133">
        <f>(SUM(C249:C251)-SUM(C246:C248))/SUM(C246:C248)</f>
        <v>6.5977052887596557E-3</v>
      </c>
      <c r="F251" s="133"/>
      <c r="G251" s="133"/>
      <c r="H251" s="133"/>
    </row>
    <row r="252" spans="1:8" x14ac:dyDescent="0.2">
      <c r="A252" s="17">
        <f t="shared" si="35"/>
        <v>2025</v>
      </c>
      <c r="B252" s="282" t="s">
        <v>16</v>
      </c>
      <c r="C252" s="239">
        <f>+'Indeks '!H255</f>
        <v>153.44013165429223</v>
      </c>
      <c r="D252" s="111">
        <f t="shared" si="34"/>
        <v>6.4739246539087837E-3</v>
      </c>
      <c r="E252" s="134"/>
      <c r="F252" s="134"/>
      <c r="G252" s="134"/>
      <c r="H252" s="111"/>
    </row>
    <row r="253" spans="1:8" x14ac:dyDescent="0.2">
      <c r="A253" s="273">
        <f t="shared" si="35"/>
        <v>2025</v>
      </c>
      <c r="B253" s="274" t="s">
        <v>17</v>
      </c>
      <c r="C253" s="239">
        <f>+'Indeks '!H256</f>
        <v>153.45144881309986</v>
      </c>
      <c r="D253" s="111">
        <f t="shared" si="34"/>
        <v>7.3756185462135087E-5</v>
      </c>
      <c r="E253" s="111"/>
      <c r="F253" s="111"/>
      <c r="G253" s="111"/>
      <c r="H253" s="111"/>
    </row>
    <row r="254" spans="1:8" ht="13.5" thickBot="1" x14ac:dyDescent="0.25">
      <c r="A254" s="29">
        <f t="shared" si="35"/>
        <v>2025</v>
      </c>
      <c r="B254" s="30" t="s">
        <v>18</v>
      </c>
      <c r="C254" s="301">
        <f>+'Indeks '!H257</f>
        <v>153.46277668585896</v>
      </c>
      <c r="D254" s="302">
        <f t="shared" si="34"/>
        <v>7.3820565701492399E-5</v>
      </c>
      <c r="E254" s="303">
        <f>(SUM(C252:C254)-SUM(C249:C251))/SUM(C249:C251)</f>
        <v>6.6227422785960334E-3</v>
      </c>
      <c r="F254" s="303">
        <f>(SUM(C249:C254)-SUM(C243:C248))/SUM(C243:C248)</f>
        <v>1.190867706853139E-2</v>
      </c>
      <c r="G254" s="303">
        <f>(SUM(C243:C254)-SUM(C231:C242))/SUM(C231:C242)</f>
        <v>5.6793624315727556E-2</v>
      </c>
      <c r="H254" s="304">
        <f>(C243+C244+C245+C246+C247+C248+C249+C250+C251+C252+C253+C254)/12</f>
        <v>152.04668213746234</v>
      </c>
    </row>
    <row r="255" spans="1:8" x14ac:dyDescent="0.2">
      <c r="A255" s="2">
        <v>2026</v>
      </c>
      <c r="B255" s="258" t="s">
        <v>8</v>
      </c>
      <c r="C255" s="239">
        <f>+'Indeks '!H258</f>
        <v>154.4163997299222</v>
      </c>
      <c r="D255" s="111">
        <f t="shared" ref="D255:D266" si="36">(C255-C254)/C254</f>
        <v>6.2140348601624276E-3</v>
      </c>
      <c r="E255" s="111"/>
      <c r="F255" s="111"/>
      <c r="G255" s="111"/>
      <c r="H255" s="111"/>
    </row>
    <row r="256" spans="1:8" x14ac:dyDescent="0.2">
      <c r="A256" s="10">
        <f>A255</f>
        <v>2026</v>
      </c>
      <c r="B256" t="s">
        <v>9</v>
      </c>
      <c r="C256" s="239">
        <f>+'Indeks '!H259</f>
        <v>154.4276936723281</v>
      </c>
      <c r="D256" s="111">
        <f t="shared" si="36"/>
        <v>7.313952679671769E-5</v>
      </c>
      <c r="E256" s="111"/>
      <c r="F256" s="111"/>
      <c r="G256" s="111"/>
      <c r="H256" s="111"/>
    </row>
    <row r="257" spans="1:8" x14ac:dyDescent="0.2">
      <c r="A257" s="267">
        <f t="shared" ref="A257:A266" si="37">A256</f>
        <v>2026</v>
      </c>
      <c r="B257" s="268" t="s">
        <v>10</v>
      </c>
      <c r="C257" s="240">
        <f>+'Indeks '!H260</f>
        <v>154.43899409053873</v>
      </c>
      <c r="D257" s="133">
        <f t="shared" si="36"/>
        <v>7.3176112016550162E-5</v>
      </c>
      <c r="E257" s="133">
        <f>(SUM(C255:C257)-SUM(C252:C254))/SUM(C252:C254)</f>
        <v>6.3619042462174933E-3</v>
      </c>
      <c r="F257" s="133"/>
      <c r="G257" s="133"/>
      <c r="H257" s="133"/>
    </row>
    <row r="258" spans="1:8" x14ac:dyDescent="0.2">
      <c r="A258" s="262">
        <f t="shared" si="37"/>
        <v>2026</v>
      </c>
      <c r="B258" s="271" t="s">
        <v>11</v>
      </c>
      <c r="C258" s="239">
        <f>+'Indeks '!H261</f>
        <v>155.4022568366851</v>
      </c>
      <c r="D258" s="134">
        <f t="shared" si="36"/>
        <v>6.2371731428246943E-3</v>
      </c>
      <c r="E258" s="134"/>
      <c r="F258" s="134"/>
      <c r="G258" s="134"/>
      <c r="H258" s="111"/>
    </row>
    <row r="259" spans="1:8" x14ac:dyDescent="0.2">
      <c r="A259" s="273">
        <f t="shared" si="37"/>
        <v>2026</v>
      </c>
      <c r="B259" s="274" t="s">
        <v>12</v>
      </c>
      <c r="C259" s="239">
        <f>+'Indeks '!H262</f>
        <v>155.41357021872625</v>
      </c>
      <c r="D259" s="111">
        <f t="shared" si="36"/>
        <v>7.280062897053922E-5</v>
      </c>
      <c r="E259" s="111"/>
      <c r="F259" s="111"/>
      <c r="G259" s="111"/>
      <c r="H259" s="111"/>
    </row>
    <row r="260" spans="1:8" x14ac:dyDescent="0.2">
      <c r="A260" s="276">
        <f t="shared" si="37"/>
        <v>2026</v>
      </c>
      <c r="B260" s="277" t="s">
        <v>13</v>
      </c>
      <c r="C260" s="240">
        <f>+'Indeks '!H263</f>
        <v>155.42489008879858</v>
      </c>
      <c r="D260" s="133">
        <f t="shared" si="36"/>
        <v>7.2837076301612497E-5</v>
      </c>
      <c r="E260" s="133">
        <f>(SUM(C258:C260)-SUM(C255:C257))/SUM(C255:C257)</f>
        <v>6.3840656636681018E-3</v>
      </c>
      <c r="F260" s="133">
        <f>(SUM(C255:C260)-SUM(C249:C254))/SUM(C249:C254)</f>
        <v>1.2906285875750252E-2</v>
      </c>
      <c r="G260" s="133"/>
      <c r="H260" s="133"/>
    </row>
    <row r="261" spans="1:8" x14ac:dyDescent="0.2">
      <c r="A261" s="273">
        <f t="shared" si="37"/>
        <v>2026</v>
      </c>
      <c r="B261" s="293" t="s">
        <v>30</v>
      </c>
      <c r="C261" s="239">
        <f>+'Indeks '!H264</f>
        <v>156.39789078679314</v>
      </c>
      <c r="D261" s="134">
        <f t="shared" si="36"/>
        <v>6.2602630597883117E-3</v>
      </c>
      <c r="E261" s="134"/>
      <c r="F261" s="134"/>
      <c r="G261" s="134"/>
      <c r="H261" s="111"/>
    </row>
    <row r="262" spans="1:8" x14ac:dyDescent="0.2">
      <c r="A262" s="262">
        <f t="shared" si="37"/>
        <v>2026</v>
      </c>
      <c r="B262" s="271" t="s">
        <v>14</v>
      </c>
      <c r="C262" s="239">
        <f>+'Indeks '!H265</f>
        <v>156.40922364517311</v>
      </c>
      <c r="D262" s="111">
        <f t="shared" si="36"/>
        <v>7.2461708549651158E-5</v>
      </c>
      <c r="E262" s="111"/>
      <c r="F262" s="111"/>
      <c r="G262" s="111"/>
      <c r="H262" s="111"/>
    </row>
    <row r="263" spans="1:8" x14ac:dyDescent="0.2">
      <c r="A263" s="267">
        <f t="shared" si="37"/>
        <v>2026</v>
      </c>
      <c r="B263" s="280" t="s">
        <v>15</v>
      </c>
      <c r="C263" s="240">
        <f>+'Indeks '!H266</f>
        <v>156.42056300383496</v>
      </c>
      <c r="D263" s="133">
        <f t="shared" si="36"/>
        <v>7.2498017684475733E-5</v>
      </c>
      <c r="E263" s="133">
        <f>(SUM(C261:C263)-SUM(C258:C260))/SUM(C258:C260)</f>
        <v>6.4064767013205055E-3</v>
      </c>
      <c r="F263" s="133"/>
      <c r="G263" s="133"/>
      <c r="H263" s="133"/>
    </row>
    <row r="264" spans="1:8" x14ac:dyDescent="0.2">
      <c r="A264" s="17">
        <f t="shared" si="37"/>
        <v>2026</v>
      </c>
      <c r="B264" s="282" t="s">
        <v>16</v>
      </c>
      <c r="C264" s="239">
        <f>+'Indeks '!H267</f>
        <v>157.40340090617033</v>
      </c>
      <c r="D264" s="111">
        <f t="shared" si="36"/>
        <v>6.2833037003663002E-3</v>
      </c>
      <c r="E264" s="134"/>
      <c r="F264" s="134"/>
      <c r="G264" s="134"/>
      <c r="H264" s="111"/>
    </row>
    <row r="265" spans="1:8" x14ac:dyDescent="0.2">
      <c r="A265" s="273">
        <f t="shared" si="37"/>
        <v>2026</v>
      </c>
      <c r="B265" s="274" t="s">
        <v>17</v>
      </c>
      <c r="C265" s="239">
        <f>+'Indeks '!H268</f>
        <v>157.41475327766571</v>
      </c>
      <c r="D265" s="111">
        <f t="shared" si="36"/>
        <v>7.2122784069604773E-5</v>
      </c>
      <c r="E265" s="111"/>
      <c r="F265" s="111"/>
      <c r="G265" s="111"/>
      <c r="H265" s="111"/>
    </row>
    <row r="266" spans="1:8" x14ac:dyDescent="0.2">
      <c r="A266" s="12">
        <f t="shared" si="37"/>
        <v>2026</v>
      </c>
      <c r="B266" s="13" t="s">
        <v>18</v>
      </c>
      <c r="C266" s="240">
        <f>+'Indeks '!H269</f>
        <v>157.42611216171815</v>
      </c>
      <c r="D266" s="75">
        <f t="shared" si="36"/>
        <v>7.2158954709952664E-5</v>
      </c>
      <c r="E266" s="133">
        <f>(SUM(C264:C266)-SUM(C261:C263))/SUM(C261:C263)</f>
        <v>6.428838397252638E-3</v>
      </c>
      <c r="F266" s="133">
        <f>(SUM(C261:C266)-SUM(C255:C260))/SUM(C255:C260)</f>
        <v>1.2854043204436913E-2</v>
      </c>
      <c r="G266" s="133">
        <f>(SUM(C255:C266)-SUM(C243:C254))/SUM(C243:C254)</f>
        <v>2.5450277351237664E-2</v>
      </c>
      <c r="H266" s="257">
        <f>(C255+C256+C257+C258+C259+C260+C261+C262+C263+C264+C265+C266)/12</f>
        <v>155.91631236819623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S238" sqref="S23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84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96" t="s">
        <v>3</v>
      </c>
      <c r="B5" s="119" t="s">
        <v>67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118</v>
      </c>
      <c r="B6" s="314" t="s">
        <v>120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314"/>
      <c r="D7" s="6"/>
      <c r="E7" s="59"/>
      <c r="F7" s="59"/>
    </row>
    <row r="8" spans="1:6" ht="66" customHeight="1" x14ac:dyDescent="0.2">
      <c r="A8" s="96"/>
      <c r="B8" s="173" t="s">
        <v>122</v>
      </c>
      <c r="D8" s="6"/>
      <c r="E8" s="59"/>
      <c r="F8" s="59"/>
    </row>
    <row r="9" spans="1:6" ht="47.25" customHeight="1" x14ac:dyDescent="0.2">
      <c r="A9" s="96"/>
      <c r="B9" s="315" t="s">
        <v>125</v>
      </c>
      <c r="C9" s="315"/>
      <c r="D9" s="315"/>
      <c r="E9" s="315"/>
      <c r="F9" s="59"/>
    </row>
    <row r="10" spans="1:6" ht="25.5" x14ac:dyDescent="0.2">
      <c r="A10" s="96" t="s">
        <v>5</v>
      </c>
      <c r="B10" s="119" t="s">
        <v>71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72</v>
      </c>
      <c r="D11" s="6"/>
      <c r="E11" s="59"/>
      <c r="F11" s="59"/>
    </row>
    <row r="12" spans="1:6" ht="102" x14ac:dyDescent="0.2">
      <c r="A12" s="96" t="s">
        <v>6</v>
      </c>
      <c r="B12" s="119" t="s">
        <v>89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133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132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6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2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0"/>
  <sheetViews>
    <sheetView view="pageBreakPreview" topLeftCell="A73" zoomScale="90" zoomScaleNormal="80" zoomScaleSheetLayoutView="90" workbookViewId="0">
      <selection activeCell="B101" sqref="B101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318" t="s">
        <v>111</v>
      </c>
      <c r="B1" s="318"/>
      <c r="C1" s="318"/>
      <c r="D1" s="318"/>
      <c r="E1" s="318"/>
      <c r="F1" s="318"/>
      <c r="G1" s="318"/>
      <c r="H1" s="318"/>
      <c r="I1" s="318"/>
    </row>
    <row r="2" spans="1:14" ht="13.5" thickBot="1" x14ac:dyDescent="0.25"/>
    <row r="3" spans="1:14" ht="15" x14ac:dyDescent="0.25">
      <c r="A3" s="203" t="s">
        <v>112</v>
      </c>
      <c r="B3" s="222"/>
      <c r="C3" s="46"/>
      <c r="D3" s="204"/>
      <c r="E3" s="203"/>
      <c r="F3" s="47"/>
      <c r="G3" s="47"/>
      <c r="H3" s="161"/>
      <c r="J3" s="198" t="s">
        <v>90</v>
      </c>
    </row>
    <row r="4" spans="1:14" ht="15" x14ac:dyDescent="0.25">
      <c r="A4" s="233" t="s">
        <v>128</v>
      </c>
      <c r="B4" s="223"/>
      <c r="C4" s="223"/>
      <c r="H4" s="162"/>
      <c r="J4" t="s">
        <v>77</v>
      </c>
      <c r="K4" t="s">
        <v>91</v>
      </c>
      <c r="L4">
        <v>2.58</v>
      </c>
      <c r="M4" t="s">
        <v>92</v>
      </c>
      <c r="N4" t="s">
        <v>93</v>
      </c>
    </row>
    <row r="5" spans="1:14" ht="15" x14ac:dyDescent="0.25">
      <c r="A5" s="183" t="s">
        <v>117</v>
      </c>
      <c r="B5" s="181" t="s">
        <v>3</v>
      </c>
      <c r="C5" s="181" t="s">
        <v>4</v>
      </c>
      <c r="D5" s="170" t="s">
        <v>74</v>
      </c>
      <c r="E5" s="181" t="s">
        <v>6</v>
      </c>
      <c r="F5" s="182" t="s">
        <v>7</v>
      </c>
      <c r="G5" s="182" t="s">
        <v>0</v>
      </c>
      <c r="H5" s="162"/>
      <c r="J5" t="s">
        <v>81</v>
      </c>
      <c r="K5" t="s">
        <v>91</v>
      </c>
      <c r="L5">
        <v>8.9999999999999993E-3</v>
      </c>
      <c r="M5" t="s">
        <v>92</v>
      </c>
      <c r="N5" s="199" t="s">
        <v>94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79</v>
      </c>
      <c r="K6" t="s">
        <v>91</v>
      </c>
      <c r="L6">
        <v>0</v>
      </c>
      <c r="M6" t="s">
        <v>92</v>
      </c>
      <c r="N6" s="199" t="s">
        <v>95</v>
      </c>
    </row>
    <row r="7" spans="1:14" x14ac:dyDescent="0.2">
      <c r="A7" s="153" t="s">
        <v>126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75</v>
      </c>
      <c r="K7" t="s">
        <v>91</v>
      </c>
      <c r="L7">
        <v>7.49</v>
      </c>
      <c r="M7" t="s">
        <v>92</v>
      </c>
      <c r="N7" t="s">
        <v>93</v>
      </c>
    </row>
    <row r="8" spans="1:14" x14ac:dyDescent="0.2">
      <c r="A8" s="153" t="s">
        <v>127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96</v>
      </c>
      <c r="K8" t="s">
        <v>91</v>
      </c>
      <c r="L8">
        <v>0.1</v>
      </c>
      <c r="M8" t="s">
        <v>92</v>
      </c>
      <c r="N8" t="s">
        <v>97</v>
      </c>
    </row>
    <row r="9" spans="1:14" x14ac:dyDescent="0.2">
      <c r="A9" s="155" t="s">
        <v>80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98</v>
      </c>
      <c r="K9" t="s">
        <v>91</v>
      </c>
      <c r="L9" s="21">
        <f>0.25*SUM(L7:L8)</f>
        <v>1.8975</v>
      </c>
      <c r="M9" t="s">
        <v>92</v>
      </c>
      <c r="N9" t="s">
        <v>99</v>
      </c>
    </row>
    <row r="10" spans="1:14" x14ac:dyDescent="0.2">
      <c r="A10" s="184" t="s">
        <v>123</v>
      </c>
      <c r="B10" s="181" t="s">
        <v>3</v>
      </c>
      <c r="C10" s="232" t="s">
        <v>118</v>
      </c>
      <c r="D10" s="170" t="s">
        <v>74</v>
      </c>
      <c r="E10" s="181" t="s">
        <v>6</v>
      </c>
      <c r="F10" s="182" t="s">
        <v>7</v>
      </c>
      <c r="G10" s="176"/>
      <c r="H10" s="162"/>
      <c r="J10" t="s">
        <v>82</v>
      </c>
      <c r="K10" t="s">
        <v>91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100</v>
      </c>
      <c r="K11" t="s">
        <v>91</v>
      </c>
      <c r="L11" s="201">
        <f>L10/L15</f>
        <v>12.83128125</v>
      </c>
    </row>
    <row r="12" spans="1:14" x14ac:dyDescent="0.2">
      <c r="A12" s="153" t="s">
        <v>76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78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101</v>
      </c>
      <c r="K13" t="s">
        <v>83</v>
      </c>
      <c r="L13">
        <v>33.6</v>
      </c>
      <c r="M13" t="s">
        <v>102</v>
      </c>
      <c r="N13" t="s">
        <v>103</v>
      </c>
    </row>
    <row r="14" spans="1:14" x14ac:dyDescent="0.2">
      <c r="A14" s="155" t="s">
        <v>80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104</v>
      </c>
      <c r="K14" t="s">
        <v>83</v>
      </c>
      <c r="L14">
        <v>35.700000000000003</v>
      </c>
      <c r="M14" t="s">
        <v>102</v>
      </c>
      <c r="N14" t="s">
        <v>103</v>
      </c>
    </row>
    <row r="15" spans="1:14" x14ac:dyDescent="0.2">
      <c r="H15" s="162"/>
      <c r="J15" t="s">
        <v>105</v>
      </c>
      <c r="K15" t="s">
        <v>106</v>
      </c>
      <c r="L15" s="202">
        <f>L13/L14</f>
        <v>0.94117647058823528</v>
      </c>
    </row>
    <row r="16" spans="1:14" ht="13.15" customHeight="1" x14ac:dyDescent="0.2">
      <c r="A16" s="319" t="s">
        <v>113</v>
      </c>
      <c r="B16" s="319"/>
      <c r="C16" s="319"/>
      <c r="D16" s="319"/>
      <c r="E16" s="319"/>
      <c r="F16" s="319"/>
      <c r="G16" s="319"/>
      <c r="H16" s="162"/>
    </row>
    <row r="17" spans="1:14" x14ac:dyDescent="0.2">
      <c r="A17" s="319"/>
      <c r="B17" s="319"/>
      <c r="C17" s="319"/>
      <c r="D17" s="319"/>
      <c r="E17" s="319"/>
      <c r="F17" s="319"/>
      <c r="G17" s="319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107</v>
      </c>
    </row>
    <row r="19" spans="1:14" ht="15.6" customHeight="1" x14ac:dyDescent="0.2">
      <c r="J19" t="s">
        <v>77</v>
      </c>
      <c r="K19" t="s">
        <v>91</v>
      </c>
      <c r="L19">
        <v>2.58</v>
      </c>
    </row>
    <row r="20" spans="1:14" x14ac:dyDescent="0.2">
      <c r="J20" t="s">
        <v>81</v>
      </c>
      <c r="K20" t="s">
        <v>91</v>
      </c>
      <c r="L20">
        <v>8.9999999999999993E-3</v>
      </c>
    </row>
    <row r="21" spans="1:14" ht="14.45" customHeight="1" x14ac:dyDescent="0.25">
      <c r="J21" t="s">
        <v>79</v>
      </c>
      <c r="K21" t="s">
        <v>91</v>
      </c>
      <c r="L21" s="21">
        <v>0.433</v>
      </c>
      <c r="M21" t="s">
        <v>92</v>
      </c>
      <c r="N21" s="199" t="s">
        <v>108</v>
      </c>
    </row>
    <row r="22" spans="1:14" x14ac:dyDescent="0.2">
      <c r="A22" s="174"/>
      <c r="B22" s="316" t="s">
        <v>121</v>
      </c>
      <c r="C22" s="316" t="s">
        <v>73</v>
      </c>
      <c r="D22" s="175"/>
      <c r="E22" s="175"/>
      <c r="F22" s="175"/>
      <c r="G22" s="175"/>
      <c r="H22" s="176"/>
      <c r="J22" t="s">
        <v>75</v>
      </c>
      <c r="K22" t="s">
        <v>91</v>
      </c>
      <c r="L22" s="21">
        <v>4.7300000000000004</v>
      </c>
      <c r="M22" t="s">
        <v>92</v>
      </c>
      <c r="N22" t="s">
        <v>109</v>
      </c>
    </row>
    <row r="23" spans="1:14" x14ac:dyDescent="0.2">
      <c r="A23" s="177">
        <v>2020</v>
      </c>
      <c r="B23" s="317"/>
      <c r="C23" s="317"/>
      <c r="D23" s="180"/>
      <c r="E23" s="180"/>
      <c r="F23" s="180"/>
      <c r="G23" s="178" t="s">
        <v>124</v>
      </c>
      <c r="H23" s="179" t="s">
        <v>87</v>
      </c>
      <c r="J23" t="s">
        <v>96</v>
      </c>
      <c r="K23" t="s">
        <v>91</v>
      </c>
      <c r="L23">
        <f>0.1</f>
        <v>0.1</v>
      </c>
      <c r="M23" t="s">
        <v>92</v>
      </c>
      <c r="N23" t="s">
        <v>110</v>
      </c>
    </row>
    <row r="24" spans="1:14" x14ac:dyDescent="0.2">
      <c r="A24" s="190" t="s">
        <v>85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98</v>
      </c>
      <c r="K24" t="s">
        <v>91</v>
      </c>
      <c r="L24" s="21">
        <f>0.25*SUM(L22:L23)</f>
        <v>1.2075</v>
      </c>
      <c r="M24" t="s">
        <v>92</v>
      </c>
      <c r="N24" t="s">
        <v>99</v>
      </c>
    </row>
    <row r="25" spans="1:14" x14ac:dyDescent="0.2">
      <c r="A25" s="193" t="s">
        <v>86</v>
      </c>
      <c r="B25" s="11">
        <v>130.4</v>
      </c>
      <c r="C25" s="147" t="s">
        <v>119</v>
      </c>
      <c r="D25" s="147"/>
      <c r="E25" s="147"/>
      <c r="G25" s="191" t="s">
        <v>18</v>
      </c>
      <c r="H25" s="192">
        <v>71.260000000000005</v>
      </c>
      <c r="I25" s="228"/>
      <c r="J25" t="s">
        <v>82</v>
      </c>
      <c r="K25" t="s">
        <v>91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85</v>
      </c>
      <c r="H26" s="236">
        <v>70.8</v>
      </c>
      <c r="I26" s="235"/>
      <c r="J26" s="200" t="s">
        <v>100</v>
      </c>
      <c r="K26" t="s">
        <v>91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129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316" t="s">
        <v>121</v>
      </c>
      <c r="C37" s="316" t="s">
        <v>73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317"/>
      <c r="C38" s="317"/>
      <c r="D38" s="180"/>
      <c r="E38" s="180"/>
      <c r="F38" s="180"/>
      <c r="G38" s="178" t="s">
        <v>124</v>
      </c>
      <c r="H38" s="179" t="s">
        <v>87</v>
      </c>
      <c r="K38" s="21"/>
      <c r="M38" s="11"/>
    </row>
    <row r="39" spans="1:16" x14ac:dyDescent="0.2">
      <c r="A39" s="190" t="s">
        <v>85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86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85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129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316" t="s">
        <v>121</v>
      </c>
      <c r="C52" s="316" t="s">
        <v>73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317"/>
      <c r="C53" s="317"/>
      <c r="D53" s="180"/>
      <c r="E53" s="180"/>
      <c r="F53" s="180"/>
      <c r="G53" s="178" t="s">
        <v>124</v>
      </c>
      <c r="H53" s="179" t="s">
        <v>87</v>
      </c>
    </row>
    <row r="54" spans="1:8" x14ac:dyDescent="0.2">
      <c r="A54" s="190" t="s">
        <v>85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86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85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129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316" t="s">
        <v>121</v>
      </c>
      <c r="C67" s="316" t="s">
        <v>73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317"/>
      <c r="C68" s="317"/>
      <c r="D68" s="180"/>
      <c r="E68" s="180"/>
      <c r="F68" s="180"/>
      <c r="G68" s="178" t="s">
        <v>124</v>
      </c>
      <c r="H68" s="179" t="s">
        <v>87</v>
      </c>
    </row>
    <row r="69" spans="1:8" x14ac:dyDescent="0.2">
      <c r="A69" s="190" t="s">
        <v>85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86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85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129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316" t="s">
        <v>121</v>
      </c>
      <c r="C82" s="316" t="s">
        <v>73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317"/>
      <c r="C83" s="317"/>
      <c r="D83" s="180"/>
      <c r="E83" s="180"/>
      <c r="F83" s="180"/>
      <c r="G83" s="178" t="s">
        <v>124</v>
      </c>
      <c r="H83" s="179" t="s">
        <v>87</v>
      </c>
    </row>
    <row r="84" spans="1:8" x14ac:dyDescent="0.2">
      <c r="A84" s="190" t="s">
        <v>85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86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85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129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>
        <v>156</v>
      </c>
      <c r="C94" s="147">
        <f>+((B94/$B$25)*'Indeks '!$D$187)*(H94/$H$25)</f>
        <v>249.63803508796096</v>
      </c>
      <c r="G94" s="191" t="s">
        <v>64</v>
      </c>
      <c r="H94" s="192">
        <v>65.680000000000007</v>
      </c>
    </row>
    <row r="95" spans="1:8" x14ac:dyDescent="0.2">
      <c r="A95" s="194" t="s">
        <v>18</v>
      </c>
      <c r="B95" s="13">
        <v>173.5</v>
      </c>
      <c r="C95" s="246">
        <f>+((B95/$B$25)*'Indeks '!$D$187)*(H95/$H$25)</f>
        <v>276.500958642765</v>
      </c>
      <c r="D95" s="13"/>
      <c r="E95" s="13"/>
      <c r="F95" s="13"/>
      <c r="G95" s="196" t="s">
        <v>65</v>
      </c>
      <c r="H95" s="195">
        <v>65.41</v>
      </c>
    </row>
    <row r="97" spans="1:8" x14ac:dyDescent="0.2">
      <c r="A97" s="174"/>
      <c r="B97" s="316" t="s">
        <v>121</v>
      </c>
      <c r="C97" s="316" t="s">
        <v>73</v>
      </c>
      <c r="D97" s="175"/>
      <c r="E97" s="175"/>
      <c r="F97" s="175"/>
      <c r="G97" s="175"/>
      <c r="H97" s="176"/>
    </row>
    <row r="98" spans="1:8" x14ac:dyDescent="0.2">
      <c r="A98" s="177">
        <v>2025</v>
      </c>
      <c r="B98" s="317"/>
      <c r="C98" s="317"/>
      <c r="D98" s="180"/>
      <c r="E98" s="180"/>
      <c r="F98" s="180"/>
      <c r="G98" s="178" t="s">
        <v>124</v>
      </c>
      <c r="H98" s="179" t="s">
        <v>87</v>
      </c>
    </row>
    <row r="99" spans="1:8" x14ac:dyDescent="0.2">
      <c r="A99" s="190" t="s">
        <v>85</v>
      </c>
      <c r="B99" s="11">
        <v>195.2</v>
      </c>
      <c r="C99" s="147">
        <f>+((B99/$B$25)*'Indeks '!$D$187)*(H99/$H$25)</f>
        <v>306.23248003939602</v>
      </c>
      <c r="D99" s="147"/>
      <c r="E99" s="100"/>
      <c r="G99" s="191" t="s">
        <v>17</v>
      </c>
      <c r="H99" s="197">
        <v>64.39</v>
      </c>
    </row>
    <row r="100" spans="1:8" x14ac:dyDescent="0.2">
      <c r="A100" s="193" t="s">
        <v>86</v>
      </c>
      <c r="B100" s="11">
        <v>186.6</v>
      </c>
      <c r="C100" s="147">
        <f>+((B100/$B$25)*'Indeks '!$D$187)*(H100/$H$25)</f>
        <v>294.74108242692012</v>
      </c>
      <c r="D100" s="147"/>
      <c r="E100" s="147"/>
      <c r="G100" s="191" t="s">
        <v>18</v>
      </c>
      <c r="H100" s="197">
        <v>64.83</v>
      </c>
    </row>
    <row r="101" spans="1:8" x14ac:dyDescent="0.2">
      <c r="A101" s="190" t="s">
        <v>10</v>
      </c>
      <c r="B101" s="11"/>
      <c r="C101" s="147">
        <f>+((B101/$B$25)*'Indeks '!$D$187)*(H101/$H$25)</f>
        <v>0</v>
      </c>
      <c r="G101" s="234" t="s">
        <v>85</v>
      </c>
      <c r="H101" s="236"/>
    </row>
    <row r="102" spans="1:8" x14ac:dyDescent="0.2">
      <c r="A102" s="193" t="s">
        <v>11</v>
      </c>
      <c r="B102" s="11"/>
      <c r="C102" s="147">
        <f>+((B102/$B$25)*'Indeks '!$D$187)*(H102/$H$25)</f>
        <v>0</v>
      </c>
      <c r="G102" s="191" t="s">
        <v>9</v>
      </c>
      <c r="H102" s="197"/>
    </row>
    <row r="103" spans="1:8" x14ac:dyDescent="0.2">
      <c r="A103" s="190" t="s">
        <v>12</v>
      </c>
      <c r="B103" s="11"/>
      <c r="C103" s="147">
        <f>+((B103/$B$25)*'Indeks '!$D$187)*(H103/$H$25)</f>
        <v>0</v>
      </c>
      <c r="G103" s="191" t="s">
        <v>10</v>
      </c>
      <c r="H103" s="197"/>
    </row>
    <row r="104" spans="1:8" x14ac:dyDescent="0.2">
      <c r="A104" s="193" t="s">
        <v>13</v>
      </c>
      <c r="B104" s="11"/>
      <c r="C104" s="147">
        <f>+((B104/$B$25)*'Indeks '!$D$187)*(H104/$H$25)</f>
        <v>0</v>
      </c>
      <c r="G104" s="238" t="s">
        <v>129</v>
      </c>
      <c r="H104" s="197"/>
    </row>
    <row r="105" spans="1:8" x14ac:dyDescent="0.2">
      <c r="A105" s="190" t="s">
        <v>30</v>
      </c>
      <c r="B105" s="11"/>
      <c r="C105" s="147">
        <f>+((B105/$B$25)*'Indeks '!$D$187)*(H105/$H$25)</f>
        <v>0</v>
      </c>
      <c r="G105" s="250" t="s">
        <v>59</v>
      </c>
      <c r="H105" s="197"/>
    </row>
    <row r="106" spans="1:8" x14ac:dyDescent="0.2">
      <c r="A106" s="190" t="s">
        <v>14</v>
      </c>
      <c r="B106" s="11"/>
      <c r="C106" s="147">
        <f>+((B106/$B$25)*'Indeks '!$D$187)*(H106/$H$25)</f>
        <v>0</v>
      </c>
      <c r="G106" s="251" t="s">
        <v>62</v>
      </c>
      <c r="H106" s="192"/>
    </row>
    <row r="107" spans="1:8" x14ac:dyDescent="0.2">
      <c r="A107" s="193" t="s">
        <v>15</v>
      </c>
      <c r="B107" s="11"/>
      <c r="C107" s="147">
        <f>+((B107/$B$25)*'Indeks '!$D$187)*(H107/$H$25)</f>
        <v>0</v>
      </c>
      <c r="G107" s="238" t="s">
        <v>61</v>
      </c>
      <c r="H107" s="192"/>
    </row>
    <row r="108" spans="1:8" x14ac:dyDescent="0.2">
      <c r="A108" s="193" t="s">
        <v>16</v>
      </c>
      <c r="B108" s="11"/>
      <c r="C108" s="147">
        <f>+((B108/$B$25)*'Indeks '!$D$187)*(H108/$H$25)</f>
        <v>0</v>
      </c>
      <c r="G108" s="191" t="s">
        <v>14</v>
      </c>
      <c r="H108" s="197"/>
    </row>
    <row r="109" spans="1:8" x14ac:dyDescent="0.2">
      <c r="A109" s="193" t="s">
        <v>17</v>
      </c>
      <c r="B109" s="11"/>
      <c r="C109" s="147">
        <f>+((B109/$B$25)*'Indeks '!$D$187)*(H109/$H$25)</f>
        <v>0</v>
      </c>
      <c r="G109" s="191" t="s">
        <v>64</v>
      </c>
      <c r="H109" s="192"/>
    </row>
    <row r="110" spans="1:8" x14ac:dyDescent="0.2">
      <c r="A110" s="194" t="s">
        <v>18</v>
      </c>
      <c r="B110" s="13"/>
      <c r="C110" s="246">
        <f>+((B110/$B$25)*'Indeks '!$D$187)*(H110/$H$25)</f>
        <v>0</v>
      </c>
      <c r="D110" s="13"/>
      <c r="E110" s="13"/>
      <c r="F110" s="13"/>
      <c r="G110" s="196" t="s">
        <v>65</v>
      </c>
      <c r="H110" s="195"/>
    </row>
  </sheetData>
  <mergeCells count="14">
    <mergeCell ref="B97:B98"/>
    <mergeCell ref="C97:C98"/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2024-12-19T10:37:13Z</cp:lastPrinted>
  <dcterms:created xsi:type="dcterms:W3CDTF">2009-05-19T06:17:18Z</dcterms:created>
  <dcterms:modified xsi:type="dcterms:W3CDTF">2025-01-20T20:19:30Z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