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ELindeks\Til hjemmeside\ILON12\"/>
    </mc:Choice>
  </mc:AlternateContent>
  <xr:revisionPtr revIDLastSave="0" documentId="13_ncr:1_{12FDCD44-47CF-4316-AA40-DE99EAE9F6E7}" xr6:coauthVersionLast="47" xr6:coauthVersionMax="47" xr10:uidLastSave="{00000000-0000-0000-0000-000000000000}"/>
  <bookViews>
    <workbookView xWindow="2868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Indeks!$A$1:$J$275</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7" i="1" l="1"/>
  <c r="E247" i="1"/>
  <c r="C249" i="1"/>
  <c r="C248" i="1"/>
  <c r="C247" i="1"/>
  <c r="H247" i="1" s="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E224" i="1" l="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250" i="1" l="1"/>
  <c r="C251" i="1"/>
  <c r="C252" i="1"/>
  <c r="C180" i="5"/>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48" i="1" l="1"/>
  <c r="G249" i="1" s="1"/>
  <c r="G250" i="1" s="1"/>
  <c r="G251" i="1" s="1"/>
  <c r="G252" i="1" s="1"/>
  <c r="G253" i="1" s="1"/>
  <c r="G254" i="1" s="1"/>
  <c r="G255" i="1" s="1"/>
  <c r="G256" i="1" s="1"/>
  <c r="D208" i="2"/>
  <c r="H205" i="2"/>
  <c r="D204" i="5"/>
  <c r="H207" i="1"/>
  <c r="D207" i="2" s="1"/>
  <c r="G206" i="2"/>
  <c r="C206" i="2"/>
  <c r="F206" i="2"/>
  <c r="C205" i="5"/>
  <c r="D205" i="5" s="1"/>
  <c r="E206" i="2"/>
  <c r="G257" i="1" l="1"/>
  <c r="F248" i="1"/>
  <c r="F249" i="1" s="1"/>
  <c r="F250" i="1" s="1"/>
  <c r="F251" i="1" s="1"/>
  <c r="F252" i="1" s="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48" i="1"/>
  <c r="E249" i="1" s="1"/>
  <c r="E250" i="1" s="1"/>
  <c r="E251" i="1" s="1"/>
  <c r="E252" i="1" s="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D248" i="1"/>
  <c r="C242" i="5"/>
  <c r="F242" i="5" s="1"/>
  <c r="C243" i="2"/>
  <c r="F243" i="2"/>
  <c r="G243" i="2"/>
  <c r="E243" i="2"/>
  <c r="H242" i="2"/>
  <c r="D241" i="5"/>
  <c r="H245" i="2" l="1"/>
  <c r="D246" i="2"/>
  <c r="C245" i="5"/>
  <c r="D245" i="5" s="1"/>
  <c r="E246" i="2"/>
  <c r="G246" i="2"/>
  <c r="F246" i="2"/>
  <c r="C246" i="2"/>
  <c r="H242" i="5"/>
  <c r="D249" i="1"/>
  <c r="H248" i="1"/>
  <c r="H243" i="2"/>
  <c r="D242" i="5"/>
  <c r="G242" i="5"/>
  <c r="E242" i="5"/>
  <c r="H246" i="2" l="1"/>
  <c r="C247" i="5"/>
  <c r="G248" i="2"/>
  <c r="F248" i="2"/>
  <c r="E248" i="2"/>
  <c r="D248" i="2"/>
  <c r="C248" i="2"/>
  <c r="G247" i="2"/>
  <c r="F247" i="2"/>
  <c r="E247" i="2"/>
  <c r="D247" i="2"/>
  <c r="C246" i="5"/>
  <c r="C247" i="2"/>
  <c r="G244" i="2"/>
  <c r="D244" i="2"/>
  <c r="F244" i="2"/>
  <c r="C243" i="5"/>
  <c r="E244" i="2"/>
  <c r="C244" i="2"/>
  <c r="D250" i="1"/>
  <c r="D251" i="1" s="1"/>
  <c r="H249" i="1"/>
  <c r="H250" i="1" l="1"/>
  <c r="C250" i="2" s="1"/>
  <c r="D247" i="5"/>
  <c r="D243" i="5"/>
  <c r="E245" i="5"/>
  <c r="D244" i="5"/>
  <c r="H248" i="2"/>
  <c r="C248" i="5"/>
  <c r="D248" i="5" s="1"/>
  <c r="E249" i="2"/>
  <c r="F249" i="2"/>
  <c r="G249" i="2"/>
  <c r="D249" i="2"/>
  <c r="C249" i="2"/>
  <c r="H247" i="2"/>
  <c r="D246" i="5"/>
  <c r="H244" i="2"/>
  <c r="D252" i="1"/>
  <c r="H251"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4" i="5"/>
  <c r="D253" i="5"/>
  <c r="H254" i="5"/>
  <c r="G254" i="5"/>
  <c r="E254" i="5"/>
  <c r="H254" i="2"/>
  <c r="H255" i="2" l="1"/>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<sst xmlns="http://schemas.openxmlformats.org/spreadsheetml/2006/main" count="991" uniqueCount="89">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</sst>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2"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s>
  <fills count="1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20">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0" fontId="9" fillId="0" borderId="0" xfId="0" applyFont="1" applyBorder="1"/>
    <xf numFmtId="0" fontId="0" fillId="0" borderId="0" xfId="0"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applyBorder="1"/>
    <xf numFmtId="167" fontId="2" fillId="3" borderId="0" xfId="0" applyNumberFormat="1" applyFont="1" applyFill="1" applyBorder="1"/>
    <xf numFmtId="0" fontId="29" fillId="0" borderId="0" xfId="0" applyFont="1"/>
    <xf numFmtId="0" fontId="2" fillId="0" borderId="0" xfId="0" applyFont="1" applyBorder="1"/>
    <xf numFmtId="166" fontId="8" fillId="3" borderId="0" xfId="0" applyNumberFormat="1" applyFont="1" applyFill="1" applyBorder="1"/>
    <xf numFmtId="2" fontId="8" fillId="3" borderId="0" xfId="0" applyNumberFormat="1" applyFont="1" applyFill="1" applyBorder="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167" fontId="0" fillId="3" borderId="0" xfId="0" applyNumberFormat="1" applyFill="1" applyBorder="1"/>
    <xf numFmtId="0" fontId="31" fillId="0" borderId="0" xfId="0" applyFont="1" applyFill="1" applyBorder="1"/>
    <xf numFmtId="0" fontId="31" fillId="0" borderId="1" xfId="0" applyFont="1" applyFill="1" applyBorder="1"/>
    <xf numFmtId="0" fontId="31" fillId="0" borderId="2" xfId="0" applyFont="1" applyFill="1" applyBorder="1"/>
    <xf numFmtId="0" fontId="0" fillId="0" borderId="4" xfId="0" applyFill="1" applyBorder="1"/>
    <xf numFmtId="0" fontId="0" fillId="0" borderId="0" xfId="0" applyFill="1" applyBorder="1"/>
    <xf numFmtId="0" fontId="0" fillId="0" borderId="1" xfId="0" applyFill="1" applyBorder="1"/>
    <xf numFmtId="0" fontId="0" fillId="0" borderId="2" xfId="0" applyFill="1" applyBorder="1"/>
    <xf numFmtId="0" fontId="7" fillId="0" borderId="2" xfId="0" applyFont="1" applyFill="1" applyBorder="1"/>
    <xf numFmtId="166" fontId="0" fillId="3" borderId="4" xfId="0" applyNumberFormat="1"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4"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6" fontId="2" fillId="9" borderId="0" xfId="0" applyNumberFormat="1" applyFont="1" applyFill="1" applyBorder="1"/>
    <xf numFmtId="166" fontId="2" fillId="9" borderId="1" xfId="0" applyNumberFormat="1" applyFont="1" applyFill="1" applyBorder="1"/>
    <xf numFmtId="0" fontId="5" fillId="9" borderId="0" xfId="0" applyFont="1" applyFill="1" applyAlignment="1">
      <alignment vertical="top"/>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5"/>
  <sheetViews>
    <sheetView tabSelected="1" view="pageBreakPreview" zoomScaleNormal="100" zoomScaleSheetLayoutView="100" workbookViewId="0">
      <pane xSplit="2" ySplit="183" topLeftCell="C237" activePane="bottomRight" state="frozen"/>
      <selection pane="topRight" activeCell="C1" sqref="C1"/>
      <selection pane="bottomLeft" activeCell="A184" sqref="A184"/>
      <selection pane="bottomRight" activeCell="C249" sqref="C249"/>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69</v>
      </c>
      <c r="B2" s="2" t="s">
        <v>27</v>
      </c>
      <c r="C2" s="3">
        <v>0.68</v>
      </c>
      <c r="D2" s="3">
        <v>0.06</v>
      </c>
      <c r="E2" s="3">
        <v>0.09</v>
      </c>
      <c r="F2" s="3">
        <v>0.1</v>
      </c>
      <c r="G2" s="3">
        <v>7.0000000000000007E-2</v>
      </c>
    </row>
    <row r="3" spans="1:10" ht="16.5" thickBot="1" x14ac:dyDescent="0.3">
      <c r="A3" s="140" t="s">
        <v>1</v>
      </c>
      <c r="B3" s="140" t="s">
        <v>2</v>
      </c>
      <c r="C3" s="140" t="s">
        <v>88</v>
      </c>
      <c r="D3" s="140" t="s">
        <v>74</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70</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3"/>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3"/>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3"/>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3"/>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3"/>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2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83</v>
      </c>
    </row>
    <row r="245" spans="1:10" ht="15" x14ac:dyDescent="0.2">
      <c r="A245" s="11">
        <v>2024</v>
      </c>
      <c r="B245" s="144" t="s">
        <v>8</v>
      </c>
      <c r="C245" s="216">
        <f t="shared" ref="C245:C247"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17">
        <f t="shared" si="76"/>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86</v>
      </c>
    </row>
    <row r="247" spans="1:10" ht="15" x14ac:dyDescent="0.2">
      <c r="A247" s="18">
        <v>2024</v>
      </c>
      <c r="B247" s="185" t="s">
        <v>10</v>
      </c>
      <c r="C247" s="216">
        <f>(160.3*1.0101)</f>
        <v>161.91903000000002</v>
      </c>
      <c r="D247" s="116">
        <v>182.6</v>
      </c>
      <c r="E247" s="172">
        <f>131/99.8*120.8</f>
        <v>158.56513026052104</v>
      </c>
      <c r="F247" s="155">
        <f>+F$173*(123.5/103.6)/113.8*112.9</f>
        <v>124.21140655382972</v>
      </c>
      <c r="G247" s="118">
        <v>2.69</v>
      </c>
      <c r="H247" s="56">
        <f t="shared" ref="H247" si="79">100+((C247-$C$40)/$C$40*100*$C$2)+((D247-$D$40)/$D$40*100*$D$2)+((E247-$E$40)/$E$40*100*$E$2)+((F247-$F$40)/$F$40*100*$F$2)+((G247-$G$40)/$G$40*100*$G$2)</f>
        <v>143.71307413376962</v>
      </c>
    </row>
    <row r="248" spans="1:10" ht="15" x14ac:dyDescent="0.2">
      <c r="A248" s="11">
        <v>2024</v>
      </c>
      <c r="B248" s="144" t="s">
        <v>11</v>
      </c>
      <c r="C248" s="216">
        <f t="shared" ref="C248:C249" si="80">(160.3*1.0101)</f>
        <v>161.91903000000002</v>
      </c>
      <c r="D248" s="130">
        <f t="shared" ref="D247:D267" si="81">D247</f>
        <v>182.6</v>
      </c>
      <c r="E248" s="130">
        <f t="shared" ref="E247:E255" si="82">E247*(1+(((SUM(E$232:E$243)-SUM(E$220:E$231))/SUM(E$220:E$231))/12))</f>
        <v>158.72219062086214</v>
      </c>
      <c r="F248" s="130">
        <f t="shared" ref="F247:F255" si="83">F247*(1+(((SUM(F$232:F$243)-SUM(F$220:F$231))/SUM(F$220:F$231))/12))</f>
        <v>124.21701834593932</v>
      </c>
      <c r="G248" s="72">
        <f t="shared" ref="G247:G267" si="84">+G247</f>
        <v>2.69</v>
      </c>
      <c r="H248" s="179">
        <f t="shared" ref="H247:H254" si="85">100+((C248-$C$40)/$C$40*100*$C$2)+((D248-$D$40)/$D$40*100*$D$2)+((E248-$E$40)/$E$40*100*$E$2)+((F248-$F$40)/$F$40*100*$F$2)+((G248-$G$40)/$G$40*100*$G$2)</f>
        <v>143.72589054286175</v>
      </c>
    </row>
    <row r="249" spans="1:10" ht="15" x14ac:dyDescent="0.2">
      <c r="A249" s="13">
        <v>2024</v>
      </c>
      <c r="B249" s="175" t="s">
        <v>12</v>
      </c>
      <c r="C249" s="217">
        <f t="shared" si="80"/>
        <v>161.91903000000002</v>
      </c>
      <c r="D249" s="131">
        <f t="shared" si="81"/>
        <v>182.6</v>
      </c>
      <c r="E249" s="131">
        <f t="shared" si="82"/>
        <v>158.87940655107377</v>
      </c>
      <c r="F249" s="131">
        <f t="shared" si="83"/>
        <v>124.22263039158612</v>
      </c>
      <c r="G249" s="73">
        <f t="shared" si="84"/>
        <v>2.69</v>
      </c>
      <c r="H249" s="180">
        <f t="shared" si="85"/>
        <v>143.73871910039242</v>
      </c>
    </row>
    <row r="250" spans="1:10" ht="15" x14ac:dyDescent="0.2">
      <c r="A250" s="18">
        <v>2024</v>
      </c>
      <c r="B250" s="185" t="s">
        <v>30</v>
      </c>
      <c r="C250" s="130">
        <f t="shared" ref="C247:C255" si="86">C247*(1+(((SUM(C$232:C$243)-SUM(C$220:C$231))/SUM(C$220:C$231))/4))</f>
        <v>163.49099391625001</v>
      </c>
      <c r="D250" s="130">
        <f t="shared" si="81"/>
        <v>182.6</v>
      </c>
      <c r="E250" s="130">
        <f t="shared" si="82"/>
        <v>159.0367782052495</v>
      </c>
      <c r="F250" s="130">
        <f t="shared" si="83"/>
        <v>124.22824269078156</v>
      </c>
      <c r="G250" s="72">
        <f t="shared" si="84"/>
        <v>2.69</v>
      </c>
      <c r="H250" s="179">
        <f t="shared" si="85"/>
        <v>144.73584661675861</v>
      </c>
    </row>
    <row r="251" spans="1:10" ht="15" x14ac:dyDescent="0.2">
      <c r="A251" s="11">
        <v>2024</v>
      </c>
      <c r="B251" s="144" t="s">
        <v>13</v>
      </c>
      <c r="C251" s="130">
        <f t="shared" si="86"/>
        <v>163.49099391625001</v>
      </c>
      <c r="D251" s="130">
        <f t="shared" si="81"/>
        <v>182.6</v>
      </c>
      <c r="E251" s="130">
        <f t="shared" si="82"/>
        <v>159.19430573763549</v>
      </c>
      <c r="F251" s="130">
        <f t="shared" si="83"/>
        <v>124.23385524353709</v>
      </c>
      <c r="G251" s="72">
        <f t="shared" si="84"/>
        <v>2.69</v>
      </c>
      <c r="H251" s="179">
        <f t="shared" si="85"/>
        <v>144.74869950720355</v>
      </c>
    </row>
    <row r="252" spans="1:10" ht="15" x14ac:dyDescent="0.2">
      <c r="A252" s="13">
        <v>2024</v>
      </c>
      <c r="B252" s="175" t="s">
        <v>14</v>
      </c>
      <c r="C252" s="131">
        <f t="shared" si="86"/>
        <v>163.49099391625001</v>
      </c>
      <c r="D252" s="131">
        <f t="shared" si="81"/>
        <v>182.6</v>
      </c>
      <c r="E252" s="131">
        <f t="shared" si="82"/>
        <v>159.35198930263064</v>
      </c>
      <c r="F252" s="131">
        <f t="shared" si="83"/>
        <v>124.23946804986419</v>
      </c>
      <c r="G252" s="73">
        <f t="shared" si="84"/>
        <v>2.69</v>
      </c>
      <c r="H252" s="180">
        <f t="shared" si="85"/>
        <v>144.76156458214814</v>
      </c>
    </row>
    <row r="253" spans="1:10" ht="15" x14ac:dyDescent="0.2">
      <c r="A253" s="11">
        <v>2024</v>
      </c>
      <c r="B253" s="144" t="s">
        <v>15</v>
      </c>
      <c r="C253" s="130">
        <f t="shared" si="86"/>
        <v>165.07821898218691</v>
      </c>
      <c r="D253" s="130">
        <f t="shared" si="81"/>
        <v>182.6</v>
      </c>
      <c r="E253" s="130">
        <f t="shared" si="82"/>
        <v>159.50982905478685</v>
      </c>
      <c r="F253" s="130">
        <f>F252*(1+(((SUM(F$232:F$243)-SUM(F$220:F$231))/SUM(F$220:F$231))/12))</f>
        <v>124.24508110977429</v>
      </c>
      <c r="G253" s="72">
        <f t="shared" si="84"/>
        <v>2.69</v>
      </c>
      <c r="H253" s="179">
        <f t="shared" si="85"/>
        <v>145.76828443635941</v>
      </c>
    </row>
    <row r="254" spans="1:10" ht="15" x14ac:dyDescent="0.2">
      <c r="A254" s="11">
        <v>2024</v>
      </c>
      <c r="B254" s="144" t="s">
        <v>16</v>
      </c>
      <c r="C254" s="130">
        <f t="shared" si="86"/>
        <v>165.07821898218691</v>
      </c>
      <c r="D254" s="130">
        <f t="shared" si="81"/>
        <v>182.6</v>
      </c>
      <c r="E254" s="130">
        <f t="shared" si="82"/>
        <v>159.66782514880907</v>
      </c>
      <c r="F254" s="130">
        <f t="shared" si="83"/>
        <v>124.25069442327886</v>
      </c>
      <c r="G254" s="72">
        <f t="shared" si="84"/>
        <v>2.69</v>
      </c>
      <c r="H254" s="179">
        <f t="shared" si="85"/>
        <v>145.78117391644767</v>
      </c>
    </row>
    <row r="255" spans="1:10" ht="15.75" thickBot="1" x14ac:dyDescent="0.25">
      <c r="A255" s="31">
        <v>2024</v>
      </c>
      <c r="B255" s="186" t="s">
        <v>17</v>
      </c>
      <c r="C255" s="182">
        <f t="shared" si="86"/>
        <v>165.07821898218691</v>
      </c>
      <c r="D255" s="182">
        <f t="shared" si="81"/>
        <v>182.6</v>
      </c>
      <c r="E255" s="182">
        <f t="shared" si="82"/>
        <v>159.82597773955553</v>
      </c>
      <c r="F255" s="182">
        <f t="shared" si="83"/>
        <v>124.25630799038935</v>
      </c>
      <c r="G255" s="183">
        <f t="shared" si="84"/>
        <v>2.69</v>
      </c>
      <c r="H255" s="184">
        <f>100+((C255-$C$40)/$C$40*100*$C$2)+((D255-$D$40)/$D$40*100*$D$2)+((E255-$E$40)/$E$40*100*$E$2)+((F255-$F$40)/$F$40*100*$F$2)+((G255-$G$40)/$G$40*100*$G$2)</f>
        <v>145.79407561720387</v>
      </c>
    </row>
    <row r="256" spans="1:10" ht="15" x14ac:dyDescent="0.2">
      <c r="A256" s="2">
        <v>2026</v>
      </c>
      <c r="B256" s="144" t="s">
        <v>7</v>
      </c>
      <c r="C256" s="130">
        <f>C253*(1+(((SUM(C$244:C$255)-SUM(C$232:C$243))/SUM(C$232:C$243))/4))</f>
        <v>166.5205575467067</v>
      </c>
      <c r="D256" s="130">
        <f t="shared" si="81"/>
        <v>182.6</v>
      </c>
      <c r="E256" s="130">
        <f>E255*(1+(((SUM(E$244:E$255)-SUM(E$232:E$243))/SUM(E$232:E$243))/12))</f>
        <v>160.08376837955632</v>
      </c>
      <c r="F256" s="130">
        <f>F255*(1+(((SUM(F$244:F$255)-SUM(F$232:F$243))/SUM(F$232:F$243))/12))</f>
        <v>124.22789789591803</v>
      </c>
      <c r="G256" s="72">
        <f>+G255</f>
        <v>2.69</v>
      </c>
      <c r="H256" s="197">
        <f>100+((C256-$C$40)/$C$40*100*$C$2)+((D256-$D$40)/$D$40*100*$D$2)+((E256-$E$40)/$E$40*100*$E$2)+((F256-$F$40)/$F$40*100*$F$2)+((G256-$G$40)/$G$40*100*$G$2)</f>
        <v>146.71435909327909</v>
      </c>
    </row>
    <row r="257" spans="1:13" ht="15" x14ac:dyDescent="0.2">
      <c r="A257" s="11">
        <v>2024</v>
      </c>
      <c r="B257" s="144" t="s">
        <v>8</v>
      </c>
      <c r="C257" s="130">
        <f t="shared" ref="C257:C267" si="87">C254*(1+(((SUM(C$244:C$255)-SUM(C$232:C$243))/SUM(C$232:C$243))/4))</f>
        <v>166.5205575467067</v>
      </c>
      <c r="D257" s="130">
        <f t="shared" si="81"/>
        <v>182.6</v>
      </c>
      <c r="E257" s="130">
        <f t="shared" ref="E257:E267" si="88">E256*(1+(((SUM(E$244:E$255)-SUM(E$232:E$243))/SUM(E$232:E$243))/12))</f>
        <v>160.34197482188793</v>
      </c>
      <c r="F257" s="130">
        <f t="shared" ref="F257:F267" si="89">F256*(1+(((SUM(F$244:F$255)-SUM(F$232:F$243))/SUM(F$232:F$243))/12))</f>
        <v>124.19949429716094</v>
      </c>
      <c r="G257" s="72">
        <f t="shared" si="84"/>
        <v>2.69</v>
      </c>
      <c r="H257" s="197">
        <f t="shared" ref="H257:H266" si="90">100+((C257-$C$40)/$C$40*100*$C$2)+((D257-$D$40)/$D$40*100*$D$2)+((E257-$E$40)/$E$40*100*$E$2)+((F257-$F$40)/$F$40*100*$F$2)+((G257-$G$40)/$G$40*100*$G$2)</f>
        <v>146.73155388540121</v>
      </c>
    </row>
    <row r="258" spans="1:13" ht="15" x14ac:dyDescent="0.2">
      <c r="A258" s="13">
        <v>2024</v>
      </c>
      <c r="B258" s="175" t="s">
        <v>9</v>
      </c>
      <c r="C258" s="131">
        <f t="shared" si="87"/>
        <v>166.5205575467067</v>
      </c>
      <c r="D258" s="131">
        <f t="shared" si="81"/>
        <v>182.6</v>
      </c>
      <c r="E258" s="131">
        <f t="shared" si="88"/>
        <v>160.60059773721702</v>
      </c>
      <c r="F258" s="131">
        <f t="shared" si="89"/>
        <v>124.1710971926329</v>
      </c>
      <c r="G258" s="73">
        <f t="shared" si="84"/>
        <v>2.69</v>
      </c>
      <c r="H258" s="198">
        <f t="shared" si="90"/>
        <v>146.74878179878331</v>
      </c>
    </row>
    <row r="259" spans="1:13" ht="15" x14ac:dyDescent="0.2">
      <c r="A259" s="18">
        <v>2024</v>
      </c>
      <c r="B259" s="185" t="s">
        <v>10</v>
      </c>
      <c r="C259" s="130">
        <f t="shared" si="87"/>
        <v>167.97549826157393</v>
      </c>
      <c r="D259" s="132">
        <f t="shared" si="81"/>
        <v>182.6</v>
      </c>
      <c r="E259" s="130">
        <f t="shared" si="88"/>
        <v>160.85963779729192</v>
      </c>
      <c r="F259" s="130">
        <f t="shared" si="89"/>
        <v>124.14270658084905</v>
      </c>
      <c r="G259" s="129">
        <f t="shared" si="84"/>
        <v>2.69</v>
      </c>
      <c r="H259" s="197">
        <f t="shared" si="90"/>
        <v>147.67705548792753</v>
      </c>
    </row>
    <row r="260" spans="1:13" ht="15" x14ac:dyDescent="0.2">
      <c r="A260" s="11">
        <v>2024</v>
      </c>
      <c r="B260" s="144" t="s">
        <v>11</v>
      </c>
      <c r="C260" s="130">
        <f t="shared" si="87"/>
        <v>167.97549826157393</v>
      </c>
      <c r="D260" s="130">
        <f t="shared" si="81"/>
        <v>182.6</v>
      </c>
      <c r="E260" s="130">
        <f t="shared" si="88"/>
        <v>161.11909567494453</v>
      </c>
      <c r="F260" s="130">
        <f t="shared" si="89"/>
        <v>124.11432246032489</v>
      </c>
      <c r="G260" s="72">
        <f t="shared" si="84"/>
        <v>2.69</v>
      </c>
      <c r="H260" s="197">
        <f t="shared" si="90"/>
        <v>147.69434980048746</v>
      </c>
    </row>
    <row r="261" spans="1:13" ht="15" x14ac:dyDescent="0.2">
      <c r="A261" s="13">
        <v>2024</v>
      </c>
      <c r="B261" s="175" t="s">
        <v>12</v>
      </c>
      <c r="C261" s="131">
        <f t="shared" si="87"/>
        <v>167.97549826157393</v>
      </c>
      <c r="D261" s="131">
        <f t="shared" si="81"/>
        <v>182.6</v>
      </c>
      <c r="E261" s="131">
        <f t="shared" si="88"/>
        <v>161.37897204409197</v>
      </c>
      <c r="F261" s="131">
        <f t="shared" si="89"/>
        <v>124.08594482957623</v>
      </c>
      <c r="G261" s="73">
        <f t="shared" si="84"/>
        <v>2.69</v>
      </c>
      <c r="H261" s="198">
        <f t="shared" si="90"/>
        <v>147.71167739113426</v>
      </c>
    </row>
    <row r="262" spans="1:13" ht="15" x14ac:dyDescent="0.2">
      <c r="A262" s="18">
        <v>2024</v>
      </c>
      <c r="B262" s="185" t="s">
        <v>30</v>
      </c>
      <c r="C262" s="130">
        <f t="shared" si="87"/>
        <v>169.44315123560582</v>
      </c>
      <c r="D262" s="130">
        <f t="shared" si="81"/>
        <v>182.6</v>
      </c>
      <c r="E262" s="130">
        <f t="shared" si="88"/>
        <v>161.63926757973829</v>
      </c>
      <c r="F262" s="130">
        <f t="shared" si="89"/>
        <v>124.05757368711927</v>
      </c>
      <c r="G262" s="72">
        <f t="shared" si="84"/>
        <v>2.69</v>
      </c>
      <c r="H262" s="197">
        <f t="shared" si="90"/>
        <v>148.6480107085759</v>
      </c>
    </row>
    <row r="263" spans="1:13" ht="15" x14ac:dyDescent="0.2">
      <c r="A263" s="11">
        <v>2024</v>
      </c>
      <c r="B263" s="144" t="s">
        <v>13</v>
      </c>
      <c r="C263" s="130">
        <f t="shared" si="87"/>
        <v>169.44315123560582</v>
      </c>
      <c r="D263" s="130">
        <f t="shared" si="81"/>
        <v>182.6</v>
      </c>
      <c r="E263" s="130">
        <f t="shared" si="88"/>
        <v>161.89998295797636</v>
      </c>
      <c r="F263" s="130">
        <f t="shared" si="89"/>
        <v>124.02920903147051</v>
      </c>
      <c r="G263" s="72">
        <f t="shared" si="84"/>
        <v>2.69</v>
      </c>
      <c r="H263" s="197">
        <f t="shared" si="90"/>
        <v>148.665405012816</v>
      </c>
    </row>
    <row r="264" spans="1:13" ht="15" x14ac:dyDescent="0.2">
      <c r="A264" s="13">
        <v>2024</v>
      </c>
      <c r="B264" s="175" t="s">
        <v>14</v>
      </c>
      <c r="C264" s="131">
        <f t="shared" si="87"/>
        <v>169.44315123560582</v>
      </c>
      <c r="D264" s="131">
        <f t="shared" si="81"/>
        <v>182.6</v>
      </c>
      <c r="E264" s="131">
        <f t="shared" si="88"/>
        <v>162.16111885598954</v>
      </c>
      <c r="F264" s="131">
        <f t="shared" si="89"/>
        <v>124.0008508611468</v>
      </c>
      <c r="G264" s="73">
        <f t="shared" si="84"/>
        <v>2.69</v>
      </c>
      <c r="H264" s="198">
        <f t="shared" si="90"/>
        <v>148.68283275273242</v>
      </c>
    </row>
    <row r="265" spans="1:13" ht="15" x14ac:dyDescent="0.2">
      <c r="A265" s="11">
        <v>2024</v>
      </c>
      <c r="B265" s="144" t="s">
        <v>15</v>
      </c>
      <c r="C265" s="130">
        <f t="shared" si="87"/>
        <v>170.92362753967379</v>
      </c>
      <c r="D265" s="130">
        <f t="shared" si="81"/>
        <v>182.6</v>
      </c>
      <c r="E265" s="130">
        <f t="shared" si="88"/>
        <v>162.42267595205342</v>
      </c>
      <c r="F265" s="130">
        <f t="shared" si="89"/>
        <v>123.97249917466533</v>
      </c>
      <c r="G265" s="72">
        <f t="shared" si="84"/>
        <v>2.69</v>
      </c>
      <c r="H265" s="197">
        <f t="shared" si="90"/>
        <v>149.62729571837892</v>
      </c>
    </row>
    <row r="266" spans="1:13" ht="15" x14ac:dyDescent="0.2">
      <c r="A266" s="11">
        <v>2024</v>
      </c>
      <c r="B266" s="144" t="s">
        <v>16</v>
      </c>
      <c r="C266" s="130">
        <f t="shared" si="87"/>
        <v>170.92362753967379</v>
      </c>
      <c r="D266" s="130">
        <f t="shared" si="81"/>
        <v>182.6</v>
      </c>
      <c r="E266" s="130">
        <f t="shared" si="88"/>
        <v>162.68465492553764</v>
      </c>
      <c r="F266" s="130">
        <f t="shared" si="89"/>
        <v>123.94415397054362</v>
      </c>
      <c r="G266" s="72">
        <f t="shared" si="84"/>
        <v>2.69</v>
      </c>
      <c r="H266" s="197">
        <f t="shared" si="90"/>
        <v>149.64479048783309</v>
      </c>
    </row>
    <row r="267" spans="1:13" ht="15" x14ac:dyDescent="0.2">
      <c r="A267" s="187">
        <v>2024</v>
      </c>
      <c r="B267" s="194" t="s">
        <v>17</v>
      </c>
      <c r="C267" s="195">
        <f t="shared" si="87"/>
        <v>170.92362753967379</v>
      </c>
      <c r="D267" s="195">
        <f t="shared" si="81"/>
        <v>182.6</v>
      </c>
      <c r="E267" s="195">
        <f t="shared" si="88"/>
        <v>162.9470564569076</v>
      </c>
      <c r="F267" s="195">
        <f t="shared" si="89"/>
        <v>123.91581524729955</v>
      </c>
      <c r="G267" s="196">
        <f t="shared" si="84"/>
        <v>2.69</v>
      </c>
      <c r="H267" s="197">
        <f>100+((C267-$C$40)/$C$40*100*$C$2)+((D267-$D$40)/$D$40*100*$D$2)+((E267-$E$40)/$E$40*100*$E$2)+((F267-$F$40)/$F$40*100*$F$2)+((G267-$G$40)/$G$40*100*$G$2)</f>
        <v>149.66231885131944</v>
      </c>
      <c r="I267" s="188"/>
      <c r="J267" s="188"/>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77</v>
      </c>
      <c r="B271" s="169" t="s">
        <v>67</v>
      </c>
      <c r="C271" s="169"/>
      <c r="D271" s="169"/>
      <c r="E271" s="169"/>
      <c r="F271" s="169"/>
      <c r="G271" s="169"/>
      <c r="H271" s="170"/>
      <c r="I271" s="169"/>
      <c r="J271" s="169"/>
    </row>
    <row r="272" spans="1:13" x14ac:dyDescent="0.2">
      <c r="A272" s="169" t="s">
        <v>78</v>
      </c>
      <c r="B272" s="169" t="s">
        <v>79</v>
      </c>
      <c r="C272" s="169"/>
      <c r="D272" s="169"/>
      <c r="E272" s="169"/>
      <c r="F272" s="169"/>
      <c r="G272" s="169"/>
      <c r="H272" s="170"/>
      <c r="I272" s="169"/>
      <c r="J272" s="169"/>
    </row>
    <row r="273" spans="1:11" x14ac:dyDescent="0.2">
      <c r="A273" s="169" t="s">
        <v>84</v>
      </c>
      <c r="B273" s="169" t="s">
        <v>85</v>
      </c>
      <c r="C273" s="169"/>
      <c r="D273" s="169"/>
      <c r="E273" s="169"/>
      <c r="F273" s="169"/>
      <c r="G273" s="169"/>
      <c r="H273" s="170"/>
      <c r="I273" s="169"/>
      <c r="J273" s="169"/>
    </row>
    <row r="274" spans="1:11" ht="40.5" customHeight="1" x14ac:dyDescent="0.2">
      <c r="A274" s="164" t="s">
        <v>71</v>
      </c>
      <c r="B274" s="165" t="s">
        <v>73</v>
      </c>
      <c r="C274" s="165"/>
      <c r="D274" s="165"/>
      <c r="E274" s="165"/>
      <c r="F274" s="165"/>
      <c r="G274" s="165"/>
      <c r="H274" s="165"/>
      <c r="I274" s="165"/>
      <c r="J274" s="165"/>
      <c r="K274" s="166"/>
    </row>
    <row r="275" spans="1:11" ht="63" customHeight="1" x14ac:dyDescent="0.2">
      <c r="A275" s="218" t="s">
        <v>82</v>
      </c>
      <c r="B275" s="219" t="s">
        <v>87</v>
      </c>
      <c r="C275" s="219"/>
      <c r="D275" s="219"/>
      <c r="E275" s="219"/>
      <c r="F275" s="219"/>
      <c r="G275" s="219"/>
      <c r="H275" s="219"/>
      <c r="I275" s="219"/>
      <c r="J275" s="219"/>
    </row>
  </sheetData>
  <mergeCells count="1">
    <mergeCell ref="B275:J275"/>
  </mergeCells>
  <phoneticPr fontId="5" type="noConversion"/>
  <pageMargins left="0.74803149606299213" right="0.74803149606299213" top="0.78740157480314965" bottom="0.39370078740157483" header="0" footer="0"/>
  <pageSetup paperSize="9" scale="86" fitToHeight="0" orientation="portrait" r:id="rId1"/>
  <headerFooter alignWithMargins="0">
    <oddHeader>&amp;L&amp;G&amp;R&amp;14
&amp;"Arial,Fed"El-omkostningsindeks</oddHeader>
    <oddFooter>&amp;L&amp;D&amp;RKontaktinformation: FynBus (HNB/JNB)</oddFooter>
  </headerFooter>
  <rowBreaks count="1" manualBreakCount="1">
    <brk id="243" min="1"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workbookViewId="0">
      <selection activeCell="C249" sqref="C249"/>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88</v>
      </c>
      <c r="D3" s="2" t="s">
        <v>74</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0.70547349468367138</v>
      </c>
      <c r="D247" s="62">
        <f>(Indeks!D247/Indeks!$D$40*Indeks!$D$2)/Indeks!H247*100</f>
        <v>9.2071540030203777E-2</v>
      </c>
      <c r="E247" s="62">
        <f>(Indeks!E247/Indeks!$E$40*Indeks!$E$2)/Indeks!H247*100</f>
        <v>8.5974950507174602E-2</v>
      </c>
      <c r="F247" s="62">
        <f>(Indeks!F247/Indeks!$F$40*Indeks!$F$2)/Indeks!H247*100</f>
        <v>8.9011469399021867E-2</v>
      </c>
      <c r="G247" s="62">
        <f>(Indeks!G247/Indeks!$G$40*Indeks!$G$2)/Indeks!H247*100</f>
        <v>2.7468545379928613E-2</v>
      </c>
      <c r="H247" s="62">
        <f t="shared" si="35"/>
        <v>1.0000000000000002</v>
      </c>
    </row>
    <row r="248" spans="1:8" x14ac:dyDescent="0.2">
      <c r="A248" s="11">
        <f t="shared" si="36"/>
        <v>2025</v>
      </c>
      <c r="B248" t="s">
        <v>11</v>
      </c>
      <c r="C248" s="78">
        <f>(Indeks!C248/Indeks!$C$40*Indeks!$C$2)/Indeks!H248*100</f>
        <v>0.70541058578898752</v>
      </c>
      <c r="D248" s="78">
        <f>(Indeks!D248/Indeks!$D$40*Indeks!$D$2)/Indeks!H248*100</f>
        <v>9.2063329773037786E-2</v>
      </c>
      <c r="E248" s="78">
        <f>(Indeks!E248/Indeks!$E$40*Indeks!$E$2)/Indeks!H248*100</f>
        <v>8.6052435360164756E-2</v>
      </c>
      <c r="F248" s="78">
        <f>(Indeks!F248/Indeks!$F$40*Indeks!$F$2)/Indeks!H248*100</f>
        <v>8.9007553139060502E-2</v>
      </c>
      <c r="G248" s="78">
        <f>(Indeks!G248/Indeks!$G$40*Indeks!$G$2)/Indeks!H248*100</f>
        <v>2.7466095938749813E-2</v>
      </c>
      <c r="H248" s="78">
        <f t="shared" si="35"/>
        <v>1.0000000000000002</v>
      </c>
    </row>
    <row r="249" spans="1:8" x14ac:dyDescent="0.2">
      <c r="A249" s="13">
        <f t="shared" si="36"/>
        <v>2025</v>
      </c>
      <c r="B249" s="14" t="s">
        <v>12</v>
      </c>
      <c r="C249" s="79">
        <f>(Indeks!C249/Indeks!$C$40*Indeks!$C$2)/Indeks!H249*100</f>
        <v>0.70534762849857069</v>
      </c>
      <c r="D249" s="79">
        <f>(Indeks!D249/Indeks!$D$40*Indeks!$D$2)/Indeks!H249*100</f>
        <v>9.2055113199731378E-2</v>
      </c>
      <c r="E249" s="79">
        <f>(Indeks!E249/Indeks!$E$40*Indeks!$E$2)/Indeks!H249*100</f>
        <v>8.6129983451706374E-2</v>
      </c>
      <c r="F249" s="79">
        <f>(Indeks!F249/Indeks!$F$40*Indeks!$F$2)/Indeks!H249*100</f>
        <v>8.900363023677263E-2</v>
      </c>
      <c r="G249" s="79">
        <f>(Indeks!G249/Indeks!$G$40*Indeks!$G$2)/Indeks!H249*100</f>
        <v>2.746364461321903E-2</v>
      </c>
      <c r="H249" s="79">
        <f t="shared" si="35"/>
        <v>1</v>
      </c>
    </row>
    <row r="250" spans="1:8" x14ac:dyDescent="0.2">
      <c r="A250" s="18">
        <f t="shared" si="36"/>
        <v>2025</v>
      </c>
      <c r="B250" s="23" t="s">
        <v>30</v>
      </c>
      <c r="C250" s="80">
        <f>(Indeks!C250/Indeks!$C$40*Indeks!$C$2)/Indeks!H250*100</f>
        <v>0.70728885643882644</v>
      </c>
      <c r="D250" s="80">
        <f>(Indeks!D250/Indeks!$D$40*Indeks!$D$2)/Indeks!H250*100</f>
        <v>9.1420918640889928E-2</v>
      </c>
      <c r="E250" s="80">
        <f>(Indeks!E250/Indeks!$E$40*Indeks!$E$2)/Indeks!H250*100</f>
        <v>8.5621333715615838E-2</v>
      </c>
      <c r="F250" s="80">
        <f>(Indeks!F250/Indeks!$F$40*Indeks!$F$2)/Indeks!H250*100</f>
        <v>8.8394451659741746E-2</v>
      </c>
      <c r="G250" s="80">
        <f>(Indeks!G250/Indeks!$G$40*Indeks!$G$2)/Indeks!H250*100</f>
        <v>2.7274439544926209E-2</v>
      </c>
      <c r="H250" s="80">
        <f t="shared" si="35"/>
        <v>1.0000000000000002</v>
      </c>
    </row>
    <row r="251" spans="1:8" x14ac:dyDescent="0.2">
      <c r="A251" s="11">
        <f t="shared" si="36"/>
        <v>2025</v>
      </c>
      <c r="B251" t="s">
        <v>13</v>
      </c>
      <c r="C251" s="78">
        <f>(Indeks!C251/Indeks!$C$40*Indeks!$C$2)/Indeks!H251*100</f>
        <v>0.70722605306846331</v>
      </c>
      <c r="D251" s="78">
        <f>(Indeks!D251/Indeks!$D$40*Indeks!$D$2)/Indeks!H251*100</f>
        <v>9.1412800964837101E-2</v>
      </c>
      <c r="E251" s="78">
        <f>(Indeks!E251/Indeks!$E$40*Indeks!$E$2)/Indeks!H251*100</f>
        <v>8.5698532274701325E-2</v>
      </c>
      <c r="F251" s="78">
        <f>(Indeks!F251/Indeks!$F$40*Indeks!$F$2)/Indeks!H251*100</f>
        <v>8.8390595967680161E-2</v>
      </c>
      <c r="G251" s="78">
        <f>(Indeks!G251/Indeks!$G$40*Indeks!$G$2)/Indeks!H251*100</f>
        <v>2.727201772431841E-2</v>
      </c>
      <c r="H251" s="78">
        <f t="shared" si="35"/>
        <v>1.0000000000000002</v>
      </c>
    </row>
    <row r="252" spans="1:8" x14ac:dyDescent="0.2">
      <c r="A252" s="13">
        <f t="shared" si="36"/>
        <v>2025</v>
      </c>
      <c r="B252" s="14" t="s">
        <v>14</v>
      </c>
      <c r="C252" s="81">
        <f>(Indeks!C252/Indeks!$C$40*Indeks!$C$2)/Indeks!H252*100</f>
        <v>0.70716320132876453</v>
      </c>
      <c r="D252" s="81">
        <f>(Indeks!D252/Indeks!$D$40*Indeks!$D$2)/Indeks!H252*100</f>
        <v>9.1404677036785481E-2</v>
      </c>
      <c r="E252" s="81">
        <f>(Indeks!E252/Indeks!$E$40*Indeks!$E$2)/Indeks!H252*100</f>
        <v>8.5775793894735025E-2</v>
      </c>
      <c r="F252" s="81">
        <f>(Indeks!F252/Indeks!$F$40*Indeks!$F$2)/Indeks!H252*100</f>
        <v>8.8386733701220466E-2</v>
      </c>
      <c r="G252" s="81">
        <f>(Indeks!G252/Indeks!$G$40*Indeks!$G$2)/Indeks!H252*100</f>
        <v>2.726959403849458E-2</v>
      </c>
      <c r="H252" s="81">
        <f t="shared" si="35"/>
        <v>1</v>
      </c>
    </row>
    <row r="253" spans="1:8" x14ac:dyDescent="0.2">
      <c r="A253" s="11">
        <f t="shared" si="36"/>
        <v>2025</v>
      </c>
      <c r="B253" t="s">
        <v>15</v>
      </c>
      <c r="C253" s="78">
        <f>(Indeks!C253/Indeks!$C$40*Indeks!$C$2)/Indeks!H253*100</f>
        <v>0.70909728012284368</v>
      </c>
      <c r="D253" s="78">
        <f>(Indeks!D253/Indeks!$D$40*Indeks!$D$2)/Indeks!H253*100</f>
        <v>9.0773408695414032E-2</v>
      </c>
      <c r="E253" s="78">
        <f>(Indeks!E253/Indeks!$E$40*Indeks!$E$2)/Indeks!H253*100</f>
        <v>8.5267775339504109E-2</v>
      </c>
      <c r="F253" s="78">
        <f>(Indeks!F253/Indeks!$F$40*Indeks!$F$2)/Indeks!H253*100</f>
        <v>8.7780273866791533E-2</v>
      </c>
      <c r="G253" s="78">
        <f>(Indeks!G253/Indeks!$G$40*Indeks!$G$2)/Indeks!H253*100</f>
        <v>2.7081261975446812E-2</v>
      </c>
      <c r="H253" s="78">
        <f t="shared" si="35"/>
        <v>1.0000000000000002</v>
      </c>
    </row>
    <row r="254" spans="1:8" x14ac:dyDescent="0.2">
      <c r="A254" s="11">
        <f t="shared" si="36"/>
        <v>2025</v>
      </c>
      <c r="B254" t="s">
        <v>16</v>
      </c>
      <c r="C254" s="78">
        <f>(Indeks!C254/Indeks!$C$40*Indeks!$C$2)/Indeks!H254*100</f>
        <v>0.70903458413112386</v>
      </c>
      <c r="D254" s="78">
        <f>(Indeks!D254/Indeks!$D$40*Indeks!$D$2)/Indeks!H254*100</f>
        <v>9.0765382816540299E-2</v>
      </c>
      <c r="E254" s="78">
        <f>(Indeks!E254/Indeks!$E$40*Indeks!$E$2)/Indeks!H254*100</f>
        <v>8.5344687373864608E-2</v>
      </c>
      <c r="F254" s="78">
        <f>(Indeks!F254/Indeks!$F$40*Indeks!$F$2)/Indeks!H254*100</f>
        <v>8.7776478136939659E-2</v>
      </c>
      <c r="G254" s="78">
        <f>(Indeks!G254/Indeks!$G$40*Indeks!$G$2)/Indeks!H254*100</f>
        <v>2.7078867541531784E-2</v>
      </c>
      <c r="H254" s="78">
        <f t="shared" si="35"/>
        <v>1.0000000000000002</v>
      </c>
    </row>
    <row r="255" spans="1:8" ht="13.5" thickBot="1" x14ac:dyDescent="0.25">
      <c r="A255" s="31">
        <f t="shared" si="36"/>
        <v>2025</v>
      </c>
      <c r="B255" s="32" t="s">
        <v>17</v>
      </c>
      <c r="C255" s="189">
        <f>(Indeks!C255/Indeks!$C$40*Indeks!$C$2)/Indeks!H255*100</f>
        <v>0.70897183979812162</v>
      </c>
      <c r="D255" s="189">
        <f>(Indeks!D255/Indeks!$D$40*Indeks!$D$2)/Indeks!H255*100</f>
        <v>9.0757350749371843E-2</v>
      </c>
      <c r="E255" s="189">
        <f>(Indeks!E255/Indeks!$E$40*Indeks!$E$2)/Indeks!H255*100</f>
        <v>8.5421662290949441E-2</v>
      </c>
      <c r="F255" s="189">
        <f>(Indeks!F255/Indeks!$F$40*Indeks!$F$2)/Indeks!H255*100</f>
        <v>8.7772675900151059E-2</v>
      </c>
      <c r="G255" s="189">
        <f>(Indeks!G255/Indeks!$G$40*Indeks!$G$2)/Indeks!H255*100</f>
        <v>2.7076471261406145E-2</v>
      </c>
      <c r="H255" s="189">
        <f t="shared" si="35"/>
        <v>1</v>
      </c>
    </row>
    <row r="256" spans="1:8" x14ac:dyDescent="0.2">
      <c r="A256" s="2">
        <v>2026</v>
      </c>
      <c r="B256" t="s">
        <v>7</v>
      </c>
      <c r="C256" s="78">
        <f>(Indeks!C256/Indeks!$C$40*Indeks!$C$2)/Indeks!H256*100</f>
        <v>0.71068037525086558</v>
      </c>
      <c r="D256" s="78">
        <f>(Indeks!D256/Indeks!$D$40*Indeks!$D$2)/Indeks!H256*100</f>
        <v>9.018806434316598E-2</v>
      </c>
      <c r="E256" s="78">
        <f>(Indeks!E256/Indeks!$E$40*Indeks!$E$2)/Indeks!H256*100</f>
        <v>8.5022760899639116E-2</v>
      </c>
      <c r="F256" s="78">
        <f>(Indeks!F256/Indeks!$F$40*Indeks!$F$2)/Indeks!H256*100</f>
        <v>8.720216866985725E-2</v>
      </c>
      <c r="G256" s="78">
        <f>(Indeks!G256/Indeks!$G$40*Indeks!$G$2)/Indeks!H256*100</f>
        <v>2.6906630836472312E-2</v>
      </c>
      <c r="H256" s="78">
        <f t="shared" ref="H256:H267" si="37">SUM(C256:G256)</f>
        <v>1.0000000000000002</v>
      </c>
    </row>
    <row r="257" spans="1:8" x14ac:dyDescent="0.2">
      <c r="A257" s="11">
        <f>A256</f>
        <v>2026</v>
      </c>
      <c r="B257" t="s">
        <v>8</v>
      </c>
      <c r="C257" s="78">
        <f>(Indeks!C257/Indeks!$C$40*Indeks!$C$2)/Indeks!H257*100</f>
        <v>0.71059709390480108</v>
      </c>
      <c r="D257" s="78">
        <f>(Indeks!D257/Indeks!$D$40*Indeks!$D$2)/Indeks!H257*100</f>
        <v>9.0177495621052622E-2</v>
      </c>
      <c r="E257" s="78">
        <f>(Indeks!E257/Indeks!$E$40*Indeks!$E$2)/Indeks!H257*100</f>
        <v>8.5149918510432215E-2</v>
      </c>
      <c r="F257" s="78">
        <f>(Indeks!F257/Indeks!$F$40*Indeks!$F$2)/Indeks!H257*100</f>
        <v>8.7172014190858405E-2</v>
      </c>
      <c r="G257" s="78">
        <f>(Indeks!G257/Indeks!$G$40*Indeks!$G$2)/Indeks!H257*100</f>
        <v>2.6903477772855872E-2</v>
      </c>
      <c r="H257" s="78">
        <f t="shared" si="37"/>
        <v>1.0000000000000002</v>
      </c>
    </row>
    <row r="258" spans="1:8" x14ac:dyDescent="0.2">
      <c r="A258" s="13">
        <f t="shared" ref="A258:A267" si="38">A257</f>
        <v>2026</v>
      </c>
      <c r="B258" s="14" t="s">
        <v>9</v>
      </c>
      <c r="C258" s="78">
        <f>(Indeks!C258/Indeks!$C$40*Indeks!$C$2)/Indeks!H258*100</f>
        <v>0.71051367171189894</v>
      </c>
      <c r="D258" s="78">
        <f>(Indeks!D258/Indeks!$D$40*Indeks!$D$2)/Indeks!H258*100</f>
        <v>9.0166909024935557E-2</v>
      </c>
      <c r="E258" s="78">
        <f>(Indeks!E258/Indeks!$E$40*Indeks!$E$2)/Indeks!H258*100</f>
        <v>8.5277248218461679E-2</v>
      </c>
      <c r="F258" s="78">
        <f>(Indeks!F258/Indeks!$F$40*Indeks!$F$2)/Indeks!H258*100</f>
        <v>8.7141851667979831E-2</v>
      </c>
      <c r="G258" s="78">
        <f>(Indeks!G258/Indeks!$G$40*Indeks!$G$2)/Indeks!H258*100</f>
        <v>2.690031937672429E-2</v>
      </c>
      <c r="H258" s="78">
        <f t="shared" si="37"/>
        <v>1.0000000000000002</v>
      </c>
    </row>
    <row r="259" spans="1:8" x14ac:dyDescent="0.2">
      <c r="A259" s="18">
        <f t="shared" si="38"/>
        <v>2026</v>
      </c>
      <c r="B259" s="19" t="s">
        <v>10</v>
      </c>
      <c r="C259" s="80">
        <f>(Indeks!C259/Indeks!$C$40*Indeks!$C$2)/Indeks!H259*100</f>
        <v>0.71221645116028875</v>
      </c>
      <c r="D259" s="80">
        <f>(Indeks!D259/Indeks!$D$40*Indeks!$D$2)/Indeks!H259*100</f>
        <v>8.96001346604091E-2</v>
      </c>
      <c r="E259" s="80">
        <f>(Indeks!E259/Indeks!$E$40*Indeks!$E$2)/Indeks!H259*100</f>
        <v>8.487789243592074E-2</v>
      </c>
      <c r="F259" s="80">
        <f>(Indeks!F259/Indeks!$F$40*Indeks!$F$2)/Indeks!H259*100</f>
        <v>8.6574293351201204E-2</v>
      </c>
      <c r="G259" s="80">
        <f>(Indeks!G259/Indeks!$G$40*Indeks!$G$2)/Indeks!H259*100</f>
        <v>2.6731228392180444E-2</v>
      </c>
      <c r="H259" s="80">
        <f t="shared" si="37"/>
        <v>1</v>
      </c>
    </row>
    <row r="260" spans="1:8" x14ac:dyDescent="0.2">
      <c r="A260" s="11">
        <f t="shared" si="38"/>
        <v>2026</v>
      </c>
      <c r="B260" t="s">
        <v>11</v>
      </c>
      <c r="C260" s="78">
        <f>(Indeks!C260/Indeks!$C$40*Indeks!$C$2)/Indeks!H260*100</f>
        <v>0.71213305396917537</v>
      </c>
      <c r="D260" s="78">
        <f>(Indeks!D260/Indeks!$D$40*Indeks!$D$2)/Indeks!H260*100</f>
        <v>8.9589642906754877E-2</v>
      </c>
      <c r="E260" s="78">
        <f>(Indeks!E260/Indeks!$E$40*Indeks!$E$2)/Indeks!H260*100</f>
        <v>8.500484104420572E-2</v>
      </c>
      <c r="F260" s="78">
        <f>(Indeks!F260/Indeks!$F$40*Indeks!$F$2)/Indeks!H260*100</f>
        <v>8.6544363788595327E-2</v>
      </c>
      <c r="G260" s="78">
        <f>(Indeks!G260/Indeks!$G$40*Indeks!$G$2)/Indeks!H260*100</f>
        <v>2.6728098291269004E-2</v>
      </c>
      <c r="H260" s="78">
        <f t="shared" si="37"/>
        <v>1.0000000000000002</v>
      </c>
    </row>
    <row r="261" spans="1:8" x14ac:dyDescent="0.2">
      <c r="A261" s="13">
        <f t="shared" si="38"/>
        <v>2026</v>
      </c>
      <c r="B261" s="14" t="s">
        <v>12</v>
      </c>
      <c r="C261" s="79">
        <f>(Indeks!C261/Indeks!$C$40*Indeks!$C$2)/Indeks!H261*100</f>
        <v>0.71204951588834664</v>
      </c>
      <c r="D261" s="79">
        <f>(Indeks!D261/Indeks!$D$40*Indeks!$D$2)/Indeks!H261*100</f>
        <v>8.9579133428520655E-2</v>
      </c>
      <c r="E261" s="79">
        <f>(Indeks!E261/Indeks!$E$40*Indeks!$E$2)/Indeks!H261*100</f>
        <v>8.5131961512470947E-2</v>
      </c>
      <c r="F261" s="79">
        <f>(Indeks!F261/Indeks!$F$40*Indeks!$F$2)/Indeks!H261*100</f>
        <v>8.6514426268240519E-2</v>
      </c>
      <c r="G261" s="79">
        <f>(Indeks!G261/Indeks!$G$40*Indeks!$G$2)/Indeks!H261*100</f>
        <v>2.6724962902421365E-2</v>
      </c>
      <c r="H261" s="79">
        <f t="shared" si="37"/>
        <v>1</v>
      </c>
    </row>
    <row r="262" spans="1:8" x14ac:dyDescent="0.2">
      <c r="A262" s="18">
        <f t="shared" si="38"/>
        <v>2026</v>
      </c>
      <c r="B262" s="23" t="s">
        <v>30</v>
      </c>
      <c r="C262" s="80">
        <f>(Indeks!C262/Indeks!$C$40*Indeks!$C$2)/Indeks!H262*100</f>
        <v>0.71374652286251439</v>
      </c>
      <c r="D262" s="80">
        <f>(Indeks!D262/Indeks!$D$40*Indeks!$D$2)/Indeks!H262*100</f>
        <v>8.9014874769579616E-2</v>
      </c>
      <c r="E262" s="80">
        <f>(Indeks!E262/Indeks!$E$40*Indeks!$E$2)/Indeks!H262*100</f>
        <v>8.4732163878795286E-2</v>
      </c>
      <c r="F262" s="80">
        <f>(Indeks!F262/Indeks!$F$40*Indeks!$F$2)/Indeks!H262*100</f>
        <v>8.5949816037756546E-2</v>
      </c>
      <c r="G262" s="80">
        <f>(Indeks!G262/Indeks!$G$40*Indeks!$G$2)/Indeks!H262*100</f>
        <v>2.655662245135413E-2</v>
      </c>
      <c r="H262" s="80">
        <f t="shared" si="37"/>
        <v>0.99999999999999989</v>
      </c>
    </row>
    <row r="263" spans="1:8" x14ac:dyDescent="0.2">
      <c r="A263" s="11">
        <f t="shared" si="38"/>
        <v>2026</v>
      </c>
      <c r="B263" t="s">
        <v>13</v>
      </c>
      <c r="C263" s="78">
        <f>(Indeks!C263/Indeks!$C$40*Indeks!$C$2)/Indeks!H263*100</f>
        <v>0.71366301234997853</v>
      </c>
      <c r="D263" s="78">
        <f>(Indeks!D263/Indeks!$D$40*Indeks!$D$2)/Indeks!H263*100</f>
        <v>8.900445975867978E-2</v>
      </c>
      <c r="E263" s="78">
        <f>(Indeks!E263/Indeks!$E$40*Indeks!$E$2)/Indeks!H263*100</f>
        <v>8.4858902355574722E-2</v>
      </c>
      <c r="F263" s="78">
        <f>(Indeks!F263/Indeks!$F$40*Indeks!$F$2)/Indeks!H263*100</f>
        <v>8.59201102899559E-2</v>
      </c>
      <c r="G263" s="78">
        <f>(Indeks!G263/Indeks!$G$40*Indeks!$G$2)/Indeks!H263*100</f>
        <v>2.6553515245811125E-2</v>
      </c>
      <c r="H263" s="78">
        <f t="shared" si="37"/>
        <v>1</v>
      </c>
    </row>
    <row r="264" spans="1:8" x14ac:dyDescent="0.2">
      <c r="A264" s="13">
        <f t="shared" si="38"/>
        <v>2026</v>
      </c>
      <c r="B264" s="14" t="s">
        <v>14</v>
      </c>
      <c r="C264" s="81">
        <f>(Indeks!C264/Indeks!$C$40*Indeks!$C$2)/Indeks!H264*100</f>
        <v>0.71357936090793272</v>
      </c>
      <c r="D264" s="81">
        <f>(Indeks!D264/Indeks!$D$40*Indeks!$D$2)/Indeks!H264*100</f>
        <v>8.8994027171760651E-2</v>
      </c>
      <c r="E264" s="81">
        <f>(Indeks!E264/Indeks!$E$40*Indeks!$E$2)/Indeks!H264*100</f>
        <v>8.4985812453829107E-2</v>
      </c>
      <c r="F264" s="81">
        <f>(Indeks!F264/Indeks!$F$40*Indeks!$F$2)/Indeks!H264*100</f>
        <v>8.589039666982419E-2</v>
      </c>
      <c r="G264" s="81">
        <f>(Indeks!G264/Indeks!$G$40*Indeks!$G$2)/Indeks!H264*100</f>
        <v>2.655040279665339E-2</v>
      </c>
      <c r="H264" s="81">
        <f t="shared" si="37"/>
        <v>1</v>
      </c>
    </row>
    <row r="265" spans="1:8" x14ac:dyDescent="0.2">
      <c r="A265" s="11">
        <f t="shared" si="38"/>
        <v>2026</v>
      </c>
      <c r="B265" t="s">
        <v>15</v>
      </c>
      <c r="C265" s="78">
        <f>(Indeks!C265/Indeks!$C$40*Indeks!$C$2)/Indeks!H265*100</f>
        <v>0.71527057945673833</v>
      </c>
      <c r="D265" s="78">
        <f>(Indeks!D265/Indeks!$D$40*Indeks!$D$2)/Indeks!H265*100</f>
        <v>8.8432287668123125E-2</v>
      </c>
      <c r="E265" s="78">
        <f>(Indeks!E265/Indeks!$E$40*Indeks!$E$2)/Indeks!H265*100</f>
        <v>8.4585585478129624E-2</v>
      </c>
      <c r="F265" s="78">
        <f>(Indeks!F265/Indeks!$F$40*Indeks!$F$2)/Indeks!H265*100</f>
        <v>8.5328733488760175E-2</v>
      </c>
      <c r="G265" s="78">
        <f>(Indeks!G265/Indeks!$G$40*Indeks!$G$2)/Indeks!H265*100</f>
        <v>2.6382813908248745E-2</v>
      </c>
      <c r="H265" s="78">
        <f t="shared" si="37"/>
        <v>1</v>
      </c>
    </row>
    <row r="266" spans="1:8" x14ac:dyDescent="0.2">
      <c r="A266" s="11">
        <f t="shared" si="38"/>
        <v>2026</v>
      </c>
      <c r="B266" t="s">
        <v>16</v>
      </c>
      <c r="C266" s="78">
        <f>(Indeks!C266/Indeks!$C$40*Indeks!$C$2)/Indeks!H266*100</f>
        <v>0.71518695814359978</v>
      </c>
      <c r="D266" s="78">
        <f>(Indeks!D266/Indeks!$D$40*Indeks!$D$2)/Indeks!H266*100</f>
        <v>8.8421949169335337E-2</v>
      </c>
      <c r="E266" s="78">
        <f>(Indeks!E266/Indeks!$E$40*Indeks!$E$2)/Indeks!H266*100</f>
        <v>8.4712112707089421E-2</v>
      </c>
      <c r="F266" s="78">
        <f>(Indeks!F266/Indeks!$F$40*Indeks!$F$2)/Indeks!H266*100</f>
        <v>8.5299250450711156E-2</v>
      </c>
      <c r="G266" s="78">
        <f>(Indeks!G266/Indeks!$G$40*Indeks!$G$2)/Indeks!H266*100</f>
        <v>2.6379729529264533E-2</v>
      </c>
      <c r="H266" s="78">
        <f t="shared" si="37"/>
        <v>1.0000000000000002</v>
      </c>
    </row>
    <row r="267" spans="1:8" x14ac:dyDescent="0.2">
      <c r="A267" s="187">
        <f t="shared" si="38"/>
        <v>2026</v>
      </c>
      <c r="B267" s="188" t="s">
        <v>17</v>
      </c>
      <c r="C267" s="199">
        <f>(Indeks!C267/Indeks!$C$40*Indeks!$C$2)/Indeks!H267*100</f>
        <v>0.7151031958642281</v>
      </c>
      <c r="D267" s="199">
        <f>(Indeks!D267/Indeks!$D$40*Indeks!$D$2)/Indeks!H267*100</f>
        <v>8.8411593242224848E-2</v>
      </c>
      <c r="E267" s="199">
        <f>(Indeks!E267/Indeks!$E$40*Indeks!$E$2)/Indeks!H267*100</f>
        <v>8.4838811317779095E-2</v>
      </c>
      <c r="F267" s="199">
        <f>(Indeks!F267/Indeks!$F$40*Indeks!$F$2)/Indeks!H267*100</f>
        <v>8.5269759625038757E-2</v>
      </c>
      <c r="G267" s="199">
        <f>(Indeks!G267/Indeks!$G$40*Indeks!$G$2)/Indeks!H267*100</f>
        <v>2.6376639950729273E-2</v>
      </c>
      <c r="H267" s="199">
        <f t="shared" si="37"/>
        <v>1.0000000000000002</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7" workbookViewId="0">
      <selection activeCell="C249" sqref="C249"/>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87">
        <f>A231</f>
        <v>2024</v>
      </c>
      <c r="B232" s="188"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87">
        <f t="shared" si="33"/>
        <v>2024</v>
      </c>
      <c r="B235" s="188"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87">
        <f t="shared" si="33"/>
        <v>2024</v>
      </c>
      <c r="B238" s="18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87">
        <f t="shared" si="33"/>
        <v>2024</v>
      </c>
      <c r="B241" s="188"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87">
        <f>A243</f>
        <v>2025</v>
      </c>
      <c r="B244" s="188"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143.71307413376962</v>
      </c>
      <c r="D246" s="113">
        <f t="shared" si="34"/>
        <v>1.1709275596841469E-2</v>
      </c>
      <c r="E246" s="113"/>
      <c r="F246" s="113"/>
      <c r="G246" s="113"/>
      <c r="H246" s="25"/>
    </row>
    <row r="247" spans="1:8" x14ac:dyDescent="0.2">
      <c r="A247" s="187">
        <f t="shared" si="35"/>
        <v>2025</v>
      </c>
      <c r="B247" s="188" t="s">
        <v>11</v>
      </c>
      <c r="C247" s="191">
        <f>Indeks!H248</f>
        <v>143.72589054286175</v>
      </c>
      <c r="D247" s="192">
        <f t="shared" si="34"/>
        <v>8.918053677005692E-5</v>
      </c>
      <c r="E247" s="192"/>
      <c r="F247" s="192"/>
      <c r="G247" s="192"/>
      <c r="H247" s="192"/>
    </row>
    <row r="248" spans="1:8" x14ac:dyDescent="0.2">
      <c r="A248" s="13">
        <f t="shared" si="35"/>
        <v>2025</v>
      </c>
      <c r="B248" s="14" t="s">
        <v>12</v>
      </c>
      <c r="C248" s="158">
        <f>Indeks!H249</f>
        <v>143.73871910039242</v>
      </c>
      <c r="D248" s="160">
        <f t="shared" si="34"/>
        <v>8.9257109364314415E-5</v>
      </c>
      <c r="E248" s="160">
        <f>(SUM(C246:C248)-SUM(C243:C245))/SUM(C243:C245)</f>
        <v>1.1401956673524135E-2</v>
      </c>
      <c r="F248" s="160">
        <f>(SUM(C243:C248)-SUM(C237:C242))/SUM(C237:C242)</f>
        <v>2.5116622928170223E-2</v>
      </c>
      <c r="G248" s="160"/>
      <c r="H248" s="160"/>
    </row>
    <row r="249" spans="1:8" x14ac:dyDescent="0.2">
      <c r="A249" s="18">
        <f t="shared" si="35"/>
        <v>2025</v>
      </c>
      <c r="B249" s="23" t="s">
        <v>30</v>
      </c>
      <c r="C249" s="159">
        <f>Indeks!H250</f>
        <v>144.73584661675861</v>
      </c>
      <c r="D249" s="161">
        <f t="shared" si="34"/>
        <v>6.9370836376367101E-3</v>
      </c>
      <c r="E249" s="161"/>
      <c r="F249" s="161"/>
      <c r="G249" s="161"/>
      <c r="H249" s="192"/>
    </row>
    <row r="250" spans="1:8" x14ac:dyDescent="0.2">
      <c r="A250" s="187">
        <f t="shared" si="35"/>
        <v>2025</v>
      </c>
      <c r="B250" s="188" t="s">
        <v>13</v>
      </c>
      <c r="C250" s="191">
        <f>Indeks!H251</f>
        <v>144.74869950720355</v>
      </c>
      <c r="D250" s="192">
        <f t="shared" si="34"/>
        <v>8.8802399304572461E-5</v>
      </c>
      <c r="E250" s="192"/>
      <c r="F250" s="192"/>
      <c r="G250" s="192"/>
      <c r="H250" s="192"/>
    </row>
    <row r="251" spans="1:8" x14ac:dyDescent="0.2">
      <c r="A251" s="13">
        <f t="shared" si="35"/>
        <v>2025</v>
      </c>
      <c r="B251" s="14" t="s">
        <v>14</v>
      </c>
      <c r="C251" s="158">
        <f>Indeks!H252</f>
        <v>144.76156458214814</v>
      </c>
      <c r="D251" s="160">
        <f t="shared" si="34"/>
        <v>8.8878691058257749E-5</v>
      </c>
      <c r="E251" s="160">
        <f>(SUM(C249:C251)-SUM(C246:C248))/SUM(C246:C248)</f>
        <v>7.116386224369854E-3</v>
      </c>
      <c r="F251" s="160"/>
      <c r="G251" s="160"/>
      <c r="H251" s="160"/>
    </row>
    <row r="252" spans="1:8" x14ac:dyDescent="0.2">
      <c r="A252" s="18">
        <f t="shared" si="35"/>
        <v>2025</v>
      </c>
      <c r="B252" s="19" t="s">
        <v>15</v>
      </c>
      <c r="C252" s="159">
        <f>Indeks!H253</f>
        <v>145.76828443635941</v>
      </c>
      <c r="D252" s="192">
        <f t="shared" si="34"/>
        <v>6.9543311245436551E-3</v>
      </c>
      <c r="E252" s="161"/>
      <c r="F252" s="161"/>
      <c r="G252" s="161"/>
      <c r="H252" s="192"/>
    </row>
    <row r="253" spans="1:8" x14ac:dyDescent="0.2">
      <c r="A253" s="187">
        <f t="shared" si="35"/>
        <v>2025</v>
      </c>
      <c r="B253" s="188" t="s">
        <v>16</v>
      </c>
      <c r="C253" s="191">
        <f>Indeks!H254</f>
        <v>145.78117391644767</v>
      </c>
      <c r="D253" s="192">
        <f t="shared" si="34"/>
        <v>8.842444800733966E-5</v>
      </c>
      <c r="E253" s="192"/>
      <c r="F253" s="192"/>
      <c r="G253" s="192"/>
      <c r="H253" s="192"/>
    </row>
    <row r="254" spans="1:8" ht="13.5" thickBot="1" x14ac:dyDescent="0.25">
      <c r="A254" s="31">
        <f t="shared" si="35"/>
        <v>2025</v>
      </c>
      <c r="B254" s="32" t="s">
        <v>17</v>
      </c>
      <c r="C254" s="181">
        <f>Indeks!H255</f>
        <v>145.79407561720387</v>
      </c>
      <c r="D254" s="190">
        <f t="shared" si="34"/>
        <v>8.8500458664141996E-5</v>
      </c>
      <c r="E254" s="190">
        <f>(SUM(C252:C254)-SUM(C249:C251))/SUM(C249:C251)</f>
        <v>7.1328750852000184E-3</v>
      </c>
      <c r="F254" s="190">
        <f>(SUM(C249:C254)-SUM(C243:C248))/SUM(C243:C248)</f>
        <v>1.643756651718507E-2</v>
      </c>
      <c r="G254" s="190">
        <f>(SUM(C243:C254)-SUM(C231:C242))/SUM(C231:C242)</f>
        <v>3.7532322974764332E-2</v>
      </c>
      <c r="H254" s="181">
        <f>(C243+C244+C245+C246+C247+C248+C249+C250+C251+C252+C253+C254)/12</f>
        <v>144.09034717649342</v>
      </c>
    </row>
    <row r="255" spans="1:8" x14ac:dyDescent="0.2">
      <c r="A255" s="49">
        <v>2026</v>
      </c>
      <c r="B255" s="203" t="s">
        <v>7</v>
      </c>
      <c r="C255" s="208">
        <f>Indeks!H256</f>
        <v>146.71435909327909</v>
      </c>
      <c r="D255" s="212">
        <f t="shared" ref="D255:D266" si="36">(C255-C254)/C254</f>
        <v>6.3122144859404563E-3</v>
      </c>
      <c r="E255" s="212"/>
      <c r="F255" s="212"/>
      <c r="G255" s="212"/>
      <c r="H255" s="212"/>
    </row>
    <row r="256" spans="1:8" x14ac:dyDescent="0.2">
      <c r="A256" s="200">
        <f>A255</f>
        <v>2026</v>
      </c>
      <c r="B256" s="204" t="s">
        <v>8</v>
      </c>
      <c r="C256" s="209">
        <f>Indeks!H257</f>
        <v>146.73155388540121</v>
      </c>
      <c r="D256" s="213">
        <f t="shared" si="36"/>
        <v>1.1719910871977991E-4</v>
      </c>
      <c r="E256" s="213"/>
      <c r="F256" s="213"/>
      <c r="G256" s="213"/>
      <c r="H256" s="213"/>
    </row>
    <row r="257" spans="1:8" x14ac:dyDescent="0.2">
      <c r="A257" s="201">
        <f t="shared" ref="A257:A266" si="37">A256</f>
        <v>2026</v>
      </c>
      <c r="B257" s="205" t="s">
        <v>9</v>
      </c>
      <c r="C257" s="210">
        <f>Indeks!H258</f>
        <v>146.74878179878331</v>
      </c>
      <c r="D257" s="214">
        <f t="shared" si="36"/>
        <v>1.1741110160637905E-4</v>
      </c>
      <c r="E257" s="214">
        <f>(SUM(C255:C257)-SUM(C252:C254))/SUM(C252:C254)</f>
        <v>6.5192705184665958E-3</v>
      </c>
      <c r="F257" s="214"/>
      <c r="G257" s="214"/>
      <c r="H257" s="214"/>
    </row>
    <row r="258" spans="1:8" x14ac:dyDescent="0.2">
      <c r="A258" s="202">
        <f t="shared" si="37"/>
        <v>2026</v>
      </c>
      <c r="B258" s="206" t="s">
        <v>10</v>
      </c>
      <c r="C258" s="211">
        <f>Indeks!H259</f>
        <v>147.67705548792753</v>
      </c>
      <c r="D258" s="215">
        <f t="shared" si="36"/>
        <v>6.3255972401667741E-3</v>
      </c>
      <c r="E258" s="215"/>
      <c r="F258" s="215"/>
      <c r="G258" s="215"/>
      <c r="H258" s="213"/>
    </row>
    <row r="259" spans="1:8" x14ac:dyDescent="0.2">
      <c r="A259" s="200">
        <f t="shared" si="37"/>
        <v>2026</v>
      </c>
      <c r="B259" s="204" t="s">
        <v>11</v>
      </c>
      <c r="C259" s="209">
        <f>Indeks!H260</f>
        <v>147.69434980048746</v>
      </c>
      <c r="D259" s="213">
        <f t="shared" si="36"/>
        <v>1.1710900182012282E-4</v>
      </c>
      <c r="E259" s="213"/>
      <c r="F259" s="213"/>
      <c r="G259" s="213"/>
      <c r="H259" s="213"/>
    </row>
    <row r="260" spans="1:8" x14ac:dyDescent="0.2">
      <c r="A260" s="201">
        <f t="shared" si="37"/>
        <v>2026</v>
      </c>
      <c r="B260" s="205" t="s">
        <v>12</v>
      </c>
      <c r="C260" s="210">
        <f>Indeks!H261</f>
        <v>147.71167739113426</v>
      </c>
      <c r="D260" s="214">
        <f t="shared" si="36"/>
        <v>1.173206061721901E-4</v>
      </c>
      <c r="E260" s="214">
        <f>(SUM(C258:C260)-SUM(C255:C257))/SUM(C255:C257)</f>
        <v>6.5616145227415362E-3</v>
      </c>
      <c r="F260" s="214">
        <f>(SUM(C255:C260)-SUM(C249:C254))/SUM(C249:C254)</f>
        <v>1.3410132683752612E-2</v>
      </c>
      <c r="G260" s="214"/>
      <c r="H260" s="214"/>
    </row>
    <row r="261" spans="1:8" x14ac:dyDescent="0.2">
      <c r="A261" s="202">
        <f t="shared" si="37"/>
        <v>2026</v>
      </c>
      <c r="B261" s="207" t="s">
        <v>30</v>
      </c>
      <c r="C261" s="211">
        <f>Indeks!H262</f>
        <v>148.6480107085759</v>
      </c>
      <c r="D261" s="215">
        <f t="shared" si="36"/>
        <v>6.3389254930892557E-3</v>
      </c>
      <c r="E261" s="215"/>
      <c r="F261" s="215"/>
      <c r="G261" s="215"/>
      <c r="H261" s="213"/>
    </row>
    <row r="262" spans="1:8" x14ac:dyDescent="0.2">
      <c r="A262" s="200">
        <f t="shared" si="37"/>
        <v>2026</v>
      </c>
      <c r="B262" s="204" t="s">
        <v>13</v>
      </c>
      <c r="C262" s="209">
        <f>Indeks!H263</f>
        <v>148.665405012816</v>
      </c>
      <c r="D262" s="213">
        <f t="shared" si="36"/>
        <v>1.1701673071293729E-4</v>
      </c>
      <c r="E262" s="213"/>
      <c r="F262" s="213"/>
      <c r="G262" s="213"/>
      <c r="H262" s="213"/>
    </row>
    <row r="263" spans="1:8" x14ac:dyDescent="0.2">
      <c r="A263" s="201">
        <f t="shared" si="37"/>
        <v>2026</v>
      </c>
      <c r="B263" s="205" t="s">
        <v>14</v>
      </c>
      <c r="C263" s="210">
        <f>Indeks!H264</f>
        <v>148.68283275273242</v>
      </c>
      <c r="D263" s="214">
        <f t="shared" si="36"/>
        <v>1.1722794496087247E-4</v>
      </c>
      <c r="E263" s="214">
        <f>(SUM(C261:C263)-SUM(C258:C260))/SUM(C258:C260)</f>
        <v>6.574761954254031E-3</v>
      </c>
      <c r="F263" s="214"/>
      <c r="G263" s="214"/>
      <c r="H263" s="214"/>
    </row>
    <row r="264" spans="1:8" x14ac:dyDescent="0.2">
      <c r="A264" s="202">
        <f t="shared" si="37"/>
        <v>2026</v>
      </c>
      <c r="B264" s="206" t="s">
        <v>15</v>
      </c>
      <c r="C264" s="211">
        <f>Indeks!H265</f>
        <v>149.62729571837892</v>
      </c>
      <c r="D264" s="213">
        <f t="shared" si="36"/>
        <v>6.3521991622071585E-3</v>
      </c>
      <c r="E264" s="215"/>
      <c r="F264" s="215"/>
      <c r="G264" s="215"/>
      <c r="H264" s="213"/>
    </row>
    <row r="265" spans="1:8" x14ac:dyDescent="0.2">
      <c r="A265" s="200">
        <f t="shared" si="37"/>
        <v>2026</v>
      </c>
      <c r="B265" s="204" t="s">
        <v>16</v>
      </c>
      <c r="C265" s="209">
        <f>Indeks!H266</f>
        <v>149.64479048783309</v>
      </c>
      <c r="D265" s="213">
        <f t="shared" si="36"/>
        <v>1.1692231267149319E-4</v>
      </c>
      <c r="E265" s="213"/>
      <c r="F265" s="213"/>
      <c r="G265" s="213"/>
      <c r="H265" s="213"/>
    </row>
    <row r="266" spans="1:8" ht="13.5" thickBot="1" x14ac:dyDescent="0.25">
      <c r="A266" s="200">
        <f t="shared" si="37"/>
        <v>2026</v>
      </c>
      <c r="B266" s="204" t="s">
        <v>17</v>
      </c>
      <c r="C266" s="209">
        <f>Indeks!H267</f>
        <v>149.66231885131944</v>
      </c>
      <c r="D266" s="213">
        <f t="shared" si="36"/>
        <v>1.1713313526790734E-4</v>
      </c>
      <c r="E266" s="213">
        <f>(SUM(C264:C266)-SUM(C261:C263))/SUM(C261:C263)</f>
        <v>6.5878504437186999E-3</v>
      </c>
      <c r="F266" s="213">
        <f>(SUM(C261:C266)-SUM(C255:C260))/SUM(C255:C260)</f>
        <v>1.319276491727444E-2</v>
      </c>
      <c r="G266" s="213">
        <f>(SUM(C255:C266)-SUM(C243:C254))/SUM(C243:C254)</f>
        <v>2.8410568920447413E-2</v>
      </c>
      <c r="H266" s="181">
        <f>(C255+C256+C257+C258+C259+C260+C261+C262+C263+C264+C265+C266)/12</f>
        <v>148.18403591572238</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C249" sqref="C249"/>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75.75" x14ac:dyDescent="0.2">
      <c r="A5" s="114" t="s">
        <v>3</v>
      </c>
      <c r="B5" s="143" t="s">
        <v>68</v>
      </c>
      <c r="C5" t="s">
        <v>25</v>
      </c>
      <c r="D5" s="7" t="s">
        <v>38</v>
      </c>
      <c r="E5" s="5">
        <f>Indeks!C2</f>
        <v>0.68</v>
      </c>
    </row>
    <row r="6" spans="1:5" ht="25.5" x14ac:dyDescent="0.2">
      <c r="A6" s="176" t="s">
        <v>74</v>
      </c>
      <c r="B6" s="143" t="s">
        <v>75</v>
      </c>
      <c r="C6" t="s">
        <v>26</v>
      </c>
      <c r="D6" s="7" t="s">
        <v>39</v>
      </c>
      <c r="E6" s="5">
        <f>Indeks!D2</f>
        <v>0.06</v>
      </c>
    </row>
    <row r="7" spans="1:5" x14ac:dyDescent="0.2">
      <c r="A7" s="114"/>
      <c r="B7" s="171"/>
      <c r="D7" s="7"/>
      <c r="E7" s="5"/>
    </row>
    <row r="8" spans="1:5" ht="38.25" x14ac:dyDescent="0.2">
      <c r="A8" s="114" t="s">
        <v>4</v>
      </c>
      <c r="B8" s="143" t="s">
        <v>76</v>
      </c>
      <c r="C8" t="s">
        <v>26</v>
      </c>
      <c r="D8" s="7" t="s">
        <v>39</v>
      </c>
      <c r="E8" s="5">
        <f>Indeks!E2</f>
        <v>0.09</v>
      </c>
    </row>
    <row r="9" spans="1:5" x14ac:dyDescent="0.2">
      <c r="A9" s="114"/>
      <c r="B9" s="171" t="s">
        <v>72</v>
      </c>
      <c r="D9" s="7"/>
      <c r="E9" s="5"/>
    </row>
    <row r="10" spans="1:5" ht="89.25" x14ac:dyDescent="0.2">
      <c r="A10" s="114" t="s">
        <v>5</v>
      </c>
      <c r="B10" s="143" t="s">
        <v>80</v>
      </c>
      <c r="C10" t="s">
        <v>26</v>
      </c>
      <c r="D10" s="7" t="s">
        <v>39</v>
      </c>
      <c r="E10" s="5">
        <f>Indeks!F2</f>
        <v>0.1</v>
      </c>
    </row>
    <row r="11" spans="1:5" ht="63.75" x14ac:dyDescent="0.2">
      <c r="A11" s="114" t="s">
        <v>6</v>
      </c>
      <c r="B11" s="143" t="s">
        <v>81</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80"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2025-03-18T12:50:44Z</cp:lastPrinted>
  <dcterms:created xsi:type="dcterms:W3CDTF">2009-05-19T06:17:18Z</dcterms:created>
  <dcterms:modified xsi:type="dcterms:W3CDTF">2025-03-18T13:00:49Z</dcterms:modified>
</cp:coreProperties>
</file>