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SBLON\"/>
    </mc:Choice>
  </mc:AlternateContent>
  <xr:revisionPtr revIDLastSave="0" documentId="13_ncr:1_{BE47FF60-2D11-44D4-BE69-BEE7F8AF582E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indeks'!$A$1:$V$111</definedName>
    <definedName name="_xlnm.Print_Area" localSheetId="0">'Indeks '!$A$1:$J$278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1" i="11" l="1"/>
  <c r="C250" i="11"/>
  <c r="F249" i="11"/>
  <c r="E249" i="11"/>
  <c r="C249" i="11"/>
  <c r="E248" i="11"/>
  <c r="E247" i="11"/>
  <c r="C248" i="11"/>
  <c r="C247" i="11"/>
  <c r="C246" i="11"/>
  <c r="C245" i="11"/>
  <c r="C244" i="11"/>
  <c r="C243" i="11"/>
  <c r="C242" i="11"/>
  <c r="H249" i="11" l="1"/>
  <c r="E246" i="11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12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23" i="1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5" i="1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59" i="1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E245" i="11"/>
  <c r="E244" i="11"/>
  <c r="E243" i="11"/>
  <c r="E242" i="11"/>
  <c r="E241" i="11"/>
  <c r="C241" i="11"/>
  <c r="C240" i="11"/>
  <c r="E240" i="11"/>
  <c r="E239" i="11"/>
  <c r="E238" i="11" l="1"/>
  <c r="E237" i="11"/>
  <c r="C239" i="11"/>
  <c r="C238" i="11"/>
  <c r="C237" i="11"/>
  <c r="E236" i="11"/>
  <c r="E235" i="1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 s="1"/>
  <c r="C106" i="11"/>
  <c r="H106" i="11" s="1"/>
  <c r="C105" i="11"/>
  <c r="H105" i="11" s="1"/>
  <c r="E104" i="11"/>
  <c r="C104" i="11"/>
  <c r="F103" i="11"/>
  <c r="C103" i="11"/>
  <c r="C102" i="11"/>
  <c r="H102" i="11" s="1"/>
  <c r="C101" i="11"/>
  <c r="H101" i="11" s="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34" i="11" l="1"/>
  <c r="F248" i="11"/>
  <c r="H248" i="11" s="1"/>
  <c r="F247" i="11"/>
  <c r="H247" i="11" s="1"/>
  <c r="F246" i="11"/>
  <c r="H246" i="11" s="1"/>
  <c r="F245" i="11"/>
  <c r="H245" i="11" s="1"/>
  <c r="F241" i="11"/>
  <c r="H241" i="11" s="1"/>
  <c r="F244" i="11"/>
  <c r="H244" i="11" s="1"/>
  <c r="F240" i="11"/>
  <c r="H240" i="11" s="1"/>
  <c r="F242" i="11"/>
  <c r="H242" i="11" s="1"/>
  <c r="F243" i="11"/>
  <c r="H243" i="11" s="1"/>
  <c r="F239" i="11"/>
  <c r="F234" i="11"/>
  <c r="H234" i="11" s="1"/>
  <c r="F235" i="11"/>
  <c r="H235" i="11" s="1"/>
  <c r="F238" i="11"/>
  <c r="H238" i="11" s="1"/>
  <c r="F236" i="11"/>
  <c r="H236" i="11" s="1"/>
  <c r="F237" i="11"/>
  <c r="H237" i="11" s="1"/>
  <c r="H109" i="11"/>
  <c r="H162" i="11"/>
  <c r="H118" i="11"/>
  <c r="C120" i="11"/>
  <c r="H120" i="11" s="1"/>
  <c r="I84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22" i="11" s="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H187" i="11" l="1"/>
  <c r="C184" i="11" s="1"/>
  <c r="C197" i="12" s="1"/>
  <c r="I85" i="11"/>
  <c r="I79" i="11"/>
  <c r="I78" i="11"/>
  <c r="D196" i="5"/>
  <c r="I76" i="11"/>
  <c r="I82" i="11"/>
  <c r="D188" i="5"/>
  <c r="I87" i="11"/>
  <c r="D189" i="5"/>
  <c r="D183" i="5"/>
  <c r="D194" i="5"/>
  <c r="D187" i="5"/>
  <c r="D186" i="5"/>
  <c r="D197" i="5"/>
  <c r="I86" i="11"/>
  <c r="D195" i="5"/>
  <c r="E191" i="5"/>
  <c r="E130" i="11"/>
  <c r="H130" i="11" s="1"/>
  <c r="H129" i="11"/>
  <c r="C200" i="5"/>
  <c r="H195" i="11"/>
  <c r="C192" i="5" s="1"/>
  <c r="H201" i="11"/>
  <c r="C198" i="5" s="1"/>
  <c r="D190" i="5"/>
  <c r="D191" i="5"/>
  <c r="C201" i="5"/>
  <c r="H205" i="11"/>
  <c r="H206" i="11"/>
  <c r="C195" i="12" l="1"/>
  <c r="C196" i="12"/>
  <c r="C184" i="12"/>
  <c r="E5" i="4"/>
  <c r="C189" i="12"/>
  <c r="C200" i="12"/>
  <c r="C202" i="12"/>
  <c r="C184" i="5"/>
  <c r="D184" i="5" s="1"/>
  <c r="C186" i="12"/>
  <c r="C201" i="12"/>
  <c r="C198" i="12"/>
  <c r="C187" i="12"/>
  <c r="C191" i="12"/>
  <c r="E184" i="11"/>
  <c r="E197" i="12" s="1"/>
  <c r="C194" i="12"/>
  <c r="C192" i="12"/>
  <c r="C190" i="12"/>
  <c r="C188" i="12"/>
  <c r="G184" i="11"/>
  <c r="G199" i="12" s="1"/>
  <c r="G194" i="5"/>
  <c r="G204" i="12"/>
  <c r="C185" i="12"/>
  <c r="D184" i="11"/>
  <c r="D190" i="12" s="1"/>
  <c r="G13" i="10"/>
  <c r="C14" i="10" s="1"/>
  <c r="F184" i="11"/>
  <c r="F199" i="12" s="1"/>
  <c r="D185" i="5"/>
  <c r="C199" i="12"/>
  <c r="D201" i="5"/>
  <c r="E200" i="5"/>
  <c r="D198" i="5"/>
  <c r="D199" i="5"/>
  <c r="C193" i="12"/>
  <c r="E137" i="11"/>
  <c r="H137" i="11" s="1"/>
  <c r="D192" i="5"/>
  <c r="D193" i="5"/>
  <c r="E194" i="5"/>
  <c r="E197" i="5"/>
  <c r="F200" i="5"/>
  <c r="D200" i="5"/>
  <c r="C202" i="5"/>
  <c r="D202" i="5" s="1"/>
  <c r="C203" i="12"/>
  <c r="C203" i="5"/>
  <c r="C204" i="12"/>
  <c r="H207" i="11"/>
  <c r="F194" i="5" l="1"/>
  <c r="G193" i="12"/>
  <c r="H194" i="5"/>
  <c r="E185" i="5"/>
  <c r="E14" i="10"/>
  <c r="E202" i="12"/>
  <c r="E191" i="12"/>
  <c r="E186" i="12"/>
  <c r="F193" i="12"/>
  <c r="E189" i="12"/>
  <c r="E188" i="5"/>
  <c r="F204" i="12"/>
  <c r="E193" i="12"/>
  <c r="H193" i="12" s="1"/>
  <c r="E194" i="12"/>
  <c r="E192" i="12"/>
  <c r="E190" i="12"/>
  <c r="E195" i="12"/>
  <c r="F203" i="12"/>
  <c r="E201" i="12"/>
  <c r="E187" i="12"/>
  <c r="E198" i="12"/>
  <c r="E10" i="4"/>
  <c r="E188" i="12"/>
  <c r="E184" i="12"/>
  <c r="E199" i="12"/>
  <c r="H199" i="12" s="1"/>
  <c r="E200" i="12"/>
  <c r="E196" i="12"/>
  <c r="E204" i="12"/>
  <c r="F188" i="5"/>
  <c r="E203" i="12"/>
  <c r="E185" i="12"/>
  <c r="E6" i="4"/>
  <c r="D200" i="12"/>
  <c r="D189" i="12"/>
  <c r="D186" i="12"/>
  <c r="D193" i="12"/>
  <c r="D202" i="12"/>
  <c r="D199" i="12"/>
  <c r="D196" i="12"/>
  <c r="D188" i="12"/>
  <c r="D204" i="12"/>
  <c r="D191" i="12"/>
  <c r="D184" i="12"/>
  <c r="D198" i="12"/>
  <c r="D192" i="12"/>
  <c r="D201" i="12"/>
  <c r="D187" i="12"/>
  <c r="D185" i="12"/>
  <c r="D197" i="12"/>
  <c r="D203" i="12"/>
  <c r="G201" i="12"/>
  <c r="G190" i="12"/>
  <c r="G191" i="12"/>
  <c r="G196" i="12"/>
  <c r="G197" i="12"/>
  <c r="G194" i="12"/>
  <c r="G198" i="12"/>
  <c r="G187" i="12"/>
  <c r="G188" i="12"/>
  <c r="G200" i="12"/>
  <c r="G195" i="12"/>
  <c r="G202" i="12"/>
  <c r="G192" i="12"/>
  <c r="G185" i="12"/>
  <c r="G184" i="12"/>
  <c r="E13" i="4"/>
  <c r="G186" i="12"/>
  <c r="G189" i="12"/>
  <c r="H201" i="12"/>
  <c r="F191" i="12"/>
  <c r="H191" i="12" s="1"/>
  <c r="F194" i="12"/>
  <c r="F184" i="12"/>
  <c r="F192" i="12"/>
  <c r="F196" i="12"/>
  <c r="E12" i="4"/>
  <c r="F200" i="12"/>
  <c r="F190" i="12"/>
  <c r="F202" i="12"/>
  <c r="F185" i="12"/>
  <c r="F197" i="12"/>
  <c r="F201" i="12"/>
  <c r="F187" i="12"/>
  <c r="F188" i="12"/>
  <c r="F186" i="12"/>
  <c r="H186" i="12" s="1"/>
  <c r="F195" i="12"/>
  <c r="F189" i="12"/>
  <c r="F198" i="12"/>
  <c r="B14" i="10"/>
  <c r="D14" i="10"/>
  <c r="F14" i="10"/>
  <c r="G203" i="12"/>
  <c r="D195" i="12"/>
  <c r="D194" i="12"/>
  <c r="D203" i="5"/>
  <c r="E203" i="5"/>
  <c r="C205" i="12"/>
  <c r="C204" i="5"/>
  <c r="D205" i="12"/>
  <c r="F205" i="12"/>
  <c r="G205" i="12"/>
  <c r="E205" i="12"/>
  <c r="H208" i="11"/>
  <c r="H204" i="12" l="1"/>
  <c r="H196" i="12"/>
  <c r="H185" i="12"/>
  <c r="H200" i="12"/>
  <c r="H203" i="12"/>
  <c r="H190" i="12"/>
  <c r="H189" i="12"/>
  <c r="H184" i="12"/>
  <c r="H188" i="12"/>
  <c r="H198" i="12"/>
  <c r="H187" i="12"/>
  <c r="H194" i="12"/>
  <c r="H197" i="12"/>
  <c r="H195" i="12"/>
  <c r="H202" i="12"/>
  <c r="H192" i="12"/>
  <c r="G14" i="10"/>
  <c r="C206" i="12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11" i="5" l="1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54" i="11" l="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E216" i="12"/>
  <c r="C259" i="11" l="1"/>
  <c r="C258" i="11"/>
  <c r="C260" i="11"/>
  <c r="E215" i="5"/>
  <c r="C216" i="5"/>
  <c r="C217" i="12"/>
  <c r="D217" i="12"/>
  <c r="F217" i="12"/>
  <c r="H216" i="12"/>
  <c r="E217" i="12"/>
  <c r="G217" i="12"/>
  <c r="C262" i="11" l="1"/>
  <c r="C263" i="11"/>
  <c r="C261" i="11"/>
  <c r="H217" i="12"/>
  <c r="D216" i="5"/>
  <c r="C217" i="5"/>
  <c r="D217" i="5" s="1"/>
  <c r="C218" i="12"/>
  <c r="D218" i="12"/>
  <c r="F218" i="12"/>
  <c r="E218" i="12"/>
  <c r="E219" i="12"/>
  <c r="G218" i="12"/>
  <c r="C265" i="11" l="1"/>
  <c r="C268" i="11" s="1"/>
  <c r="C264" i="11"/>
  <c r="C266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C269" i="11" l="1"/>
  <c r="C267" i="11"/>
  <c r="F250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G250" i="1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F258" i="11" s="1"/>
  <c r="G228" i="12"/>
  <c r="F228" i="12"/>
  <c r="E228" i="12"/>
  <c r="C228" i="12"/>
  <c r="C227" i="5"/>
  <c r="D228" i="12"/>
  <c r="H227" i="12"/>
  <c r="D226" i="5"/>
  <c r="F259" i="11" l="1"/>
  <c r="G257" i="11"/>
  <c r="G258" i="11" s="1"/>
  <c r="F229" i="12"/>
  <c r="E229" i="12"/>
  <c r="G229" i="12"/>
  <c r="C229" i="12"/>
  <c r="C228" i="5"/>
  <c r="D229" i="12"/>
  <c r="D227" i="5"/>
  <c r="E227" i="5"/>
  <c r="H228" i="12"/>
  <c r="G259" i="11" l="1"/>
  <c r="F260" i="11"/>
  <c r="G231" i="12"/>
  <c r="H229" i="12"/>
  <c r="E230" i="12"/>
  <c r="C230" i="12"/>
  <c r="F230" i="12"/>
  <c r="G230" i="12"/>
  <c r="C229" i="5"/>
  <c r="D230" i="12"/>
  <c r="D228" i="5"/>
  <c r="F261" i="11" l="1"/>
  <c r="G260" i="11"/>
  <c r="C232" i="5"/>
  <c r="D231" i="12"/>
  <c r="C231" i="12"/>
  <c r="E231" i="12"/>
  <c r="C230" i="5"/>
  <c r="E230" i="5" s="1"/>
  <c r="F231" i="12"/>
  <c r="C231" i="5"/>
  <c r="D229" i="5"/>
  <c r="H230" i="12"/>
  <c r="G261" i="11" l="1"/>
  <c r="F262" i="11"/>
  <c r="E232" i="12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F263" i="11" l="1"/>
  <c r="G262" i="11"/>
  <c r="C234" i="5"/>
  <c r="E233" i="5"/>
  <c r="C233" i="12"/>
  <c r="F233" i="12"/>
  <c r="G233" i="12"/>
  <c r="D233" i="12"/>
  <c r="E234" i="12"/>
  <c r="H232" i="12"/>
  <c r="E233" i="12"/>
  <c r="G263" i="11" l="1"/>
  <c r="F264" i="11"/>
  <c r="C235" i="5"/>
  <c r="D235" i="5" s="1"/>
  <c r="D234" i="5"/>
  <c r="C234" i="12"/>
  <c r="F234" i="12"/>
  <c r="G234" i="12"/>
  <c r="D234" i="12"/>
  <c r="H233" i="12"/>
  <c r="F265" i="11" l="1"/>
  <c r="G264" i="11"/>
  <c r="H239" i="11"/>
  <c r="C236" i="5" s="1"/>
  <c r="D236" i="5" s="1"/>
  <c r="H234" i="12"/>
  <c r="C235" i="12"/>
  <c r="F235" i="12"/>
  <c r="G235" i="12"/>
  <c r="D235" i="12"/>
  <c r="E235" i="12"/>
  <c r="E236" i="12"/>
  <c r="G265" i="11" l="1"/>
  <c r="F266" i="11"/>
  <c r="C237" i="5"/>
  <c r="F236" i="5"/>
  <c r="E236" i="5"/>
  <c r="H235" i="12"/>
  <c r="C236" i="12"/>
  <c r="F236" i="12"/>
  <c r="G236" i="12"/>
  <c r="D236" i="12"/>
  <c r="E237" i="12"/>
  <c r="F267" i="11" l="1"/>
  <c r="G266" i="11"/>
  <c r="H236" i="12"/>
  <c r="D237" i="5"/>
  <c r="C238" i="5"/>
  <c r="D238" i="5" s="1"/>
  <c r="C237" i="12"/>
  <c r="F237" i="12"/>
  <c r="G237" i="12"/>
  <c r="D237" i="12"/>
  <c r="G267" i="11" l="1"/>
  <c r="F268" i="11"/>
  <c r="H237" i="12"/>
  <c r="C239" i="5"/>
  <c r="D239" i="5" s="1"/>
  <c r="C238" i="12"/>
  <c r="F238" i="12"/>
  <c r="G238" i="12"/>
  <c r="D238" i="12"/>
  <c r="E238" i="12"/>
  <c r="F269" i="11" l="1"/>
  <c r="G268" i="11"/>
  <c r="C240" i="5"/>
  <c r="E239" i="5"/>
  <c r="C239" i="12"/>
  <c r="F239" i="12"/>
  <c r="G239" i="12"/>
  <c r="D239" i="12"/>
  <c r="E239" i="12"/>
  <c r="H238" i="12"/>
  <c r="G269" i="11" l="1"/>
  <c r="D250" i="11"/>
  <c r="D240" i="5"/>
  <c r="C241" i="5"/>
  <c r="D241" i="5" s="1"/>
  <c r="C240" i="12"/>
  <c r="F240" i="12"/>
  <c r="G240" i="12"/>
  <c r="D240" i="12"/>
  <c r="H239" i="12"/>
  <c r="E240" i="12"/>
  <c r="D251" i="11" l="1"/>
  <c r="C242" i="5"/>
  <c r="D242" i="5" s="1"/>
  <c r="H240" i="12"/>
  <c r="C241" i="12"/>
  <c r="F241" i="12"/>
  <c r="G241" i="12"/>
  <c r="D241" i="12"/>
  <c r="E241" i="12"/>
  <c r="F242" i="5" l="1"/>
  <c r="E242" i="5"/>
  <c r="G242" i="5"/>
  <c r="H242" i="5"/>
  <c r="D252" i="11"/>
  <c r="H241" i="12"/>
  <c r="C242" i="12"/>
  <c r="F242" i="12"/>
  <c r="G242" i="12"/>
  <c r="D242" i="12"/>
  <c r="E243" i="12"/>
  <c r="E242" i="12"/>
  <c r="C243" i="5" l="1"/>
  <c r="C244" i="12"/>
  <c r="F244" i="12"/>
  <c r="G244" i="12"/>
  <c r="D244" i="12"/>
  <c r="E244" i="12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E250" i="11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E245" i="5" l="1"/>
  <c r="H246" i="12"/>
  <c r="E252" i="11"/>
  <c r="C246" i="5"/>
  <c r="C247" i="12"/>
  <c r="F247" i="12"/>
  <c r="G247" i="12"/>
  <c r="D247" i="12"/>
  <c r="E247" i="12"/>
  <c r="D256" i="11"/>
  <c r="H250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D258" i="11" s="1"/>
  <c r="H251" i="11"/>
  <c r="D259" i="11" l="1"/>
  <c r="E254" i="11"/>
  <c r="H248" i="12"/>
  <c r="C248" i="5"/>
  <c r="C249" i="12"/>
  <c r="F249" i="12"/>
  <c r="G249" i="12"/>
  <c r="D249" i="12"/>
  <c r="E249" i="12"/>
  <c r="H252" i="11"/>
  <c r="D260" i="11" l="1"/>
  <c r="D248" i="5"/>
  <c r="F248" i="5"/>
  <c r="E248" i="5"/>
  <c r="C249" i="5"/>
  <c r="C250" i="12"/>
  <c r="F250" i="12"/>
  <c r="G250" i="12"/>
  <c r="D250" i="12"/>
  <c r="E250" i="12"/>
  <c r="H249" i="12"/>
  <c r="E255" i="11"/>
  <c r="H253" i="11"/>
  <c r="D261" i="11" l="1"/>
  <c r="D249" i="5"/>
  <c r="H250" i="12"/>
  <c r="E256" i="11"/>
  <c r="C250" i="5"/>
  <c r="D250" i="5" s="1"/>
  <c r="C251" i="12"/>
  <c r="F251" i="12"/>
  <c r="G251" i="12"/>
  <c r="D251" i="12"/>
  <c r="E251" i="12"/>
  <c r="H254" i="11"/>
  <c r="D262" i="11" l="1"/>
  <c r="C251" i="5"/>
  <c r="E251" i="5" s="1"/>
  <c r="C252" i="12"/>
  <c r="F252" i="12"/>
  <c r="G252" i="12"/>
  <c r="D252" i="12"/>
  <c r="E252" i="12"/>
  <c r="E257" i="11"/>
  <c r="E258" i="11" s="1"/>
  <c r="H251" i="12"/>
  <c r="H255" i="11"/>
  <c r="E259" i="11" l="1"/>
  <c r="H258" i="11"/>
  <c r="D263" i="11"/>
  <c r="C252" i="5"/>
  <c r="C253" i="12"/>
  <c r="F253" i="12"/>
  <c r="G253" i="12"/>
  <c r="D253" i="12"/>
  <c r="E253" i="12"/>
  <c r="H252" i="12"/>
  <c r="D251" i="5"/>
  <c r="H257" i="11"/>
  <c r="H256" i="11"/>
  <c r="C255" i="5" l="1"/>
  <c r="C256" i="12"/>
  <c r="F256" i="12"/>
  <c r="G256" i="12"/>
  <c r="D256" i="12"/>
  <c r="E256" i="12"/>
  <c r="D264" i="11"/>
  <c r="E260" i="11"/>
  <c r="H259" i="11"/>
  <c r="H253" i="12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C256" i="5" l="1"/>
  <c r="D256" i="5" s="1"/>
  <c r="C257" i="12"/>
  <c r="F257" i="12"/>
  <c r="G257" i="12"/>
  <c r="D257" i="12"/>
  <c r="H256" i="12"/>
  <c r="D255" i="5"/>
  <c r="E257" i="12"/>
  <c r="E261" i="11"/>
  <c r="H260" i="11"/>
  <c r="D265" i="11"/>
  <c r="D254" i="5"/>
  <c r="G254" i="5"/>
  <c r="F254" i="5"/>
  <c r="H254" i="12"/>
  <c r="E254" i="5"/>
  <c r="D253" i="5"/>
  <c r="H254" i="5"/>
  <c r="H255" i="12"/>
  <c r="H257" i="12" l="1"/>
  <c r="C257" i="5"/>
  <c r="C258" i="12"/>
  <c r="F258" i="12"/>
  <c r="G258" i="12"/>
  <c r="D258" i="12"/>
  <c r="E258" i="12"/>
  <c r="D266" i="11"/>
  <c r="E262" i="11"/>
  <c r="H261" i="11"/>
  <c r="C258" i="5" l="1"/>
  <c r="C259" i="12"/>
  <c r="F259" i="12"/>
  <c r="G259" i="12"/>
  <c r="D259" i="12"/>
  <c r="E259" i="12"/>
  <c r="H258" i="12"/>
  <c r="D257" i="5"/>
  <c r="E257" i="5"/>
  <c r="E263" i="11"/>
  <c r="H262" i="11"/>
  <c r="E260" i="12" s="1"/>
  <c r="D267" i="11"/>
  <c r="C259" i="5" l="1"/>
  <c r="C260" i="12"/>
  <c r="F260" i="12"/>
  <c r="G260" i="12"/>
  <c r="D260" i="12"/>
  <c r="H259" i="12"/>
  <c r="D258" i="5"/>
  <c r="D268" i="11"/>
  <c r="E264" i="11"/>
  <c r="H263" i="11"/>
  <c r="C260" i="5" l="1"/>
  <c r="F260" i="5" s="1"/>
  <c r="C261" i="12"/>
  <c r="F261" i="12"/>
  <c r="G261" i="12"/>
  <c r="D261" i="12"/>
  <c r="E261" i="12"/>
  <c r="H260" i="12"/>
  <c r="D259" i="5"/>
  <c r="E265" i="11"/>
  <c r="H264" i="11"/>
  <c r="D269" i="11"/>
  <c r="H261" i="12" l="1"/>
  <c r="D260" i="5"/>
  <c r="E260" i="5"/>
  <c r="C261" i="5"/>
  <c r="C262" i="12"/>
  <c r="F262" i="12"/>
  <c r="G262" i="12"/>
  <c r="D262" i="12"/>
  <c r="E262" i="12"/>
  <c r="E266" i="11"/>
  <c r="H265" i="11"/>
  <c r="C262" i="5" l="1"/>
  <c r="C263" i="12"/>
  <c r="F263" i="12"/>
  <c r="G263" i="12"/>
  <c r="D263" i="12"/>
  <c r="D261" i="5"/>
  <c r="H262" i="12"/>
  <c r="E263" i="12"/>
  <c r="E267" i="11"/>
  <c r="H266" i="11"/>
  <c r="E264" i="12" s="1"/>
  <c r="H263" i="12" l="1"/>
  <c r="C263" i="5"/>
  <c r="D263" i="5" s="1"/>
  <c r="C264" i="12"/>
  <c r="F264" i="12"/>
  <c r="G264" i="12"/>
  <c r="D264" i="12"/>
  <c r="D262" i="5"/>
  <c r="E268" i="11"/>
  <c r="H267" i="11"/>
  <c r="C264" i="5" l="1"/>
  <c r="C265" i="12"/>
  <c r="F265" i="12"/>
  <c r="G265" i="12"/>
  <c r="D265" i="12"/>
  <c r="H264" i="12"/>
  <c r="E263" i="5"/>
  <c r="E265" i="12"/>
  <c r="E269" i="11"/>
  <c r="H268" i="11"/>
  <c r="C265" i="5" l="1"/>
  <c r="C266" i="12"/>
  <c r="F266" i="12"/>
  <c r="G266" i="12"/>
  <c r="D266" i="12"/>
  <c r="H269" i="11"/>
  <c r="E267" i="12" s="1"/>
  <c r="E266" i="12"/>
  <c r="H265" i="12"/>
  <c r="D264" i="5"/>
  <c r="C266" i="5" l="1"/>
  <c r="H266" i="5" s="1"/>
  <c r="C267" i="12"/>
  <c r="F267" i="12"/>
  <c r="G267" i="12"/>
  <c r="D267" i="12"/>
  <c r="H266" i="12"/>
  <c r="D265" i="5"/>
  <c r="F266" i="5"/>
  <c r="G266" i="5" l="1"/>
  <c r="H267" i="12"/>
  <c r="D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<sst xmlns="http://schemas.openxmlformats.org/spreadsheetml/2006/main" count="1264" uniqueCount="141">
  <si>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</si>
  <si>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</si>
  <si>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</si>
  <si>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</si>
  <si>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</si>
  <si>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</si>
  <si>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</si>
  <si>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</si>
  <si>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</si>
  <si>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</si>
  <si>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</si>
  <si>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</si>
  <si>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</si>
  <si>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</si>
  <si>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</si>
  <si>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</si>
  <si>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</si>
  <si>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</si>
  <si>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</si>
  <si>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</si>
  <si>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</si>
  <si>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</si>
  <si>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</si>
  <si>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</si>
  <si>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</si>
  <si>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</si>
  <si>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</si>
  <si>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</si>
  <si>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</si>
  <si>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</si>
  <si>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</si>
  <si>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</si>
  <si>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</si>
  <si>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</si>
  <si>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</si>
  <si>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</si>
  <si>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</si>
  <si>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</si>
  <si>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</si>
  <si>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</si>
  <si>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</si>
  <si>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</si>
  <si>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</si>
  <si>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</si>
  <si>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</si>
  <si>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</si>
  <si>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</si>
  <si>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</si>
  <si>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</si>
  <si>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</si>
  <si>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</si>
  <si>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</si>
  <si>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</si>
  <si>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</si>
  <si>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</si>
  <si>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</si>
  <si>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</si>
  <si>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</si>
  <si>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</si>
  <si>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</si>
  <si>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</si>
  <si>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</si>
  <si>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</si>
  <si>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</si>
  <si>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</si>
  <si>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</si>
  <si>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</si>
  <si>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</si>
  <si>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</si>
  <si>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</si>
  <si>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</si>
  <si>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</si>
  <si>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</si>
  <si>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</si>
  <si>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</si>
  <si>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</si>
  <si>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</si>
  <si>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</si>
  <si>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</si>
  <si>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</si>
  <si>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</si>
  <si>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</si>
  <si>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</si>
  <si>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</si>
  <si>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</si>
  <si>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</si>
  <si>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</si>
  <si>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</si>
  <si>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</si>
  <si>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</si>
  <si>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</si>
  <si>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</si>
  <si>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</si>
  <si>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</si>
  <si>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</si>
  <si>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</si>
  <si>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</si>
  <si>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</si>
  <si>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</si>
  <si>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</si>
  <si>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</si>
  <si>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</si>
  <si>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</si>
  <si>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</si>
  <si>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</si>
  <si>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</si>
  <si>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</si>
  <si>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</si>
  <si>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</si>
  <si>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</si>
  <si>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</si>
  <si>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</si>
  <si>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</si>
  <si>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</si>
  <si>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</si>
  <si>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</si>
  <si>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</si>
  <si>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</si>
  <si>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</si>
  <si>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</si>
  <si>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</si>
  <si>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</si>
  <si>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</si>
  <si>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</si>
  <si>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</si>
  <si>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</si>
  <si>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</si>
  <si>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</si>
  <si>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</si>
  <si>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</si>
  <si>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</si>
  <si>
    <t>Note 6:</t>
  </si>
  <si>
    <t>Note 6</t>
  </si>
  <si>
    <t>ILON12 erstattes med SBLON1</t>
  </si>
  <si>
    <t>Note 4C</t>
  </si>
  <si>
    <t>Note 4c</t>
  </si>
  <si>
    <t>PRIS1115.87 I ALT erstattes fra 1.3.2025 af PRIS1121.87 I ALT. Indeksbasisåret er skiftet fra 2015=100 til 2021=100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</si>
  <si>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</si>
  <si>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</si>
  <si>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PRIS10 Prisindeks for indenlandsk vareforsyning - Maskiner og værktøjer samt varetransportmidler -  I ALT.
1.11.2014 PRIS10 UDGÅR og erstattes af PRIS11.87 køretøjer og dele detil I ALT.
</t>
    </r>
    <r>
      <rPr>
        <sz val="10"/>
        <color indexed="44"/>
        <rFont val="Arial"/>
        <family val="2"/>
      </rPr>
      <t xml:space="preserve">Erstattes 1.3.2019 af </t>
    </r>
    <r>
      <rPr>
        <b/>
        <sz val="10"/>
        <color indexed="44"/>
        <rFont val="Arial"/>
        <family val="2"/>
      </rPr>
      <t xml:space="preserve">PRIS1115.87 I ALT. </t>
    </r>
    <r>
      <rPr>
        <sz val="10"/>
        <color indexed="44"/>
        <rFont val="Arial"/>
        <family val="2"/>
      </rPr>
      <t>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</si>
  <si>
    <t>Indeks for prisudviklingen for RME er baseret på et svensk RME-indeks, der offentliggøres på https://partnersamverkan.se/index/index-rme/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</si>
</sst>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5" fontId="0" fillId="0" borderId="0" xfId="0" applyNumberFormat="1"/>
    <xf numFmtId="0" fontId="9" fillId="0" borderId="0" xfId="0" applyFont="1"/>
    <xf numFmtId="0" fontId="8" fillId="0" borderId="0" xfId="0" applyFont="1"/>
    <xf numFmtId="166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10" fillId="0" borderId="0" xfId="0" applyFont="1"/>
    <xf numFmtId="166" fontId="0" fillId="0" borderId="0" xfId="0" applyNumberFormat="1"/>
    <xf numFmtId="0" fontId="10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10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8" fillId="0" borderId="2" xfId="0" applyFont="1" applyBorder="1"/>
    <xf numFmtId="2" fontId="0" fillId="0" borderId="2" xfId="0" applyNumberFormat="1" applyBorder="1"/>
    <xf numFmtId="166" fontId="8" fillId="0" borderId="2" xfId="0" applyNumberFormat="1" applyFont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164" fontId="11" fillId="0" borderId="0" xfId="0" applyNumberFormat="1" applyFont="1"/>
    <xf numFmtId="0" fontId="10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166" fontId="13" fillId="0" borderId="2" xfId="1" applyNumberFormat="1" applyFont="1" applyBorder="1" applyAlignment="1">
      <alignment horizontal="center"/>
    </xf>
    <xf numFmtId="166" fontId="13" fillId="0" borderId="3" xfId="1" applyNumberFormat="1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1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8" fillId="0" borderId="0" xfId="0" applyNumberFormat="1" applyFont="1"/>
    <xf numFmtId="2" fontId="0" fillId="0" borderId="3" xfId="0" applyNumberFormat="1" applyBorder="1"/>
    <xf numFmtId="2" fontId="9" fillId="0" borderId="0" xfId="0" applyNumberFormat="1" applyFont="1"/>
    <xf numFmtId="0" fontId="12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5" fillId="0" borderId="0" xfId="0" applyNumberFormat="1" applyFont="1"/>
    <xf numFmtId="167" fontId="8" fillId="0" borderId="1" xfId="0" applyNumberFormat="1" applyFont="1" applyBorder="1"/>
    <xf numFmtId="165" fontId="13" fillId="0" borderId="0" xfId="1" applyFont="1" applyBorder="1" applyAlignment="1">
      <alignment horizontal="center"/>
    </xf>
    <xf numFmtId="165" fontId="13" fillId="0" borderId="1" xfId="1" applyFont="1" applyBorder="1" applyAlignment="1">
      <alignment horizontal="center"/>
    </xf>
    <xf numFmtId="165" fontId="13" fillId="0" borderId="2" xfId="1" applyFont="1" applyBorder="1" applyAlignment="1">
      <alignment horizontal="center"/>
    </xf>
    <xf numFmtId="165" fontId="13" fillId="0" borderId="3" xfId="1" applyFont="1" applyBorder="1" applyAlignment="1">
      <alignment horizontal="center"/>
    </xf>
    <xf numFmtId="2" fontId="9" fillId="3" borderId="0" xfId="0" applyNumberFormat="1" applyFont="1" applyFill="1"/>
    <xf numFmtId="2" fontId="9" fillId="3" borderId="1" xfId="0" applyNumberFormat="1" applyFont="1" applyFill="1" applyBorder="1"/>
    <xf numFmtId="0" fontId="15" fillId="3" borderId="0" xfId="0" applyFont="1" applyFill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3" fillId="0" borderId="0" xfId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5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8" fillId="0" borderId="3" xfId="0" applyNumberFormat="1" applyFont="1" applyBorder="1"/>
    <xf numFmtId="166" fontId="13" fillId="0" borderId="3" xfId="0" applyNumberFormat="1" applyFont="1" applyBorder="1" applyAlignment="1">
      <alignment horizontal="center"/>
    </xf>
    <xf numFmtId="167" fontId="8" fillId="0" borderId="3" xfId="0" applyNumberFormat="1" applyFont="1" applyBorder="1"/>
    <xf numFmtId="166" fontId="8" fillId="0" borderId="1" xfId="0" applyNumberFormat="1" applyFont="1" applyBorder="1"/>
    <xf numFmtId="166" fontId="8" fillId="0" borderId="4" xfId="0" applyNumberFormat="1" applyFont="1" applyBorder="1"/>
    <xf numFmtId="167" fontId="8" fillId="0" borderId="0" xfId="0" applyNumberFormat="1" applyFont="1"/>
    <xf numFmtId="166" fontId="13" fillId="0" borderId="1" xfId="1" applyNumberFormat="1" applyFont="1" applyFill="1" applyBorder="1" applyAlignment="1">
      <alignment horizontal="center"/>
    </xf>
    <xf numFmtId="166" fontId="13" fillId="0" borderId="2" xfId="1" applyNumberFormat="1" applyFont="1" applyFill="1" applyBorder="1" applyAlignment="1">
      <alignment horizontal="center"/>
    </xf>
    <xf numFmtId="167" fontId="8" fillId="0" borderId="2" xfId="0" applyNumberFormat="1" applyFont="1" applyBorder="1"/>
    <xf numFmtId="0" fontId="0" fillId="0" borderId="0" xfId="0" applyAlignment="1">
      <alignment vertical="top"/>
    </xf>
    <xf numFmtId="167" fontId="8" fillId="0" borderId="4" xfId="0" applyNumberFormat="1" applyFont="1" applyBorder="1"/>
    <xf numFmtId="166" fontId="3" fillId="0" borderId="0" xfId="0" applyNumberFormat="1" applyFont="1"/>
    <xf numFmtId="2" fontId="3" fillId="0" borderId="2" xfId="0" applyNumberFormat="1" applyFont="1" applyBorder="1"/>
    <xf numFmtId="2" fontId="3" fillId="0" borderId="0" xfId="0" applyNumberFormat="1" applyFont="1"/>
    <xf numFmtId="166" fontId="3" fillId="0" borderId="1" xfId="0" applyNumberFormat="1" applyFont="1" applyBorder="1"/>
    <xf numFmtId="2" fontId="3" fillId="0" borderId="1" xfId="0" applyNumberFormat="1" applyFont="1" applyBorder="1"/>
    <xf numFmtId="166" fontId="3" fillId="0" borderId="3" xfId="0" applyNumberFormat="1" applyFont="1" applyBorder="1"/>
    <xf numFmtId="2" fontId="3" fillId="0" borderId="3" xfId="0" applyNumberFormat="1" applyFont="1" applyBorder="1"/>
    <xf numFmtId="2" fontId="9" fillId="3" borderId="2" xfId="0" applyNumberFormat="1" applyFont="1" applyFill="1" applyBorder="1"/>
    <xf numFmtId="166" fontId="9" fillId="3" borderId="0" xfId="0" applyNumberFormat="1" applyFont="1" applyFill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3" fillId="4" borderId="0" xfId="0" applyNumberFormat="1" applyFont="1" applyFill="1"/>
    <xf numFmtId="166" fontId="13" fillId="4" borderId="0" xfId="1" applyNumberFormat="1" applyFont="1" applyFill="1" applyBorder="1" applyAlignment="1">
      <alignment horizontal="center"/>
    </xf>
    <xf numFmtId="167" fontId="3" fillId="3" borderId="0" xfId="0" applyNumberFormat="1" applyFont="1" applyFill="1"/>
    <xf numFmtId="0" fontId="3" fillId="4" borderId="0" xfId="0" applyFont="1" applyFill="1"/>
    <xf numFmtId="167" fontId="3" fillId="0" borderId="2" xfId="0" applyNumberFormat="1" applyFont="1" applyBorder="1"/>
    <xf numFmtId="166" fontId="13" fillId="0" borderId="1" xfId="0" applyNumberFormat="1" applyFont="1" applyBorder="1" applyAlignment="1">
      <alignment horizontal="center"/>
    </xf>
    <xf numFmtId="166" fontId="3" fillId="4" borderId="1" xfId="0" applyNumberFormat="1" applyFont="1" applyFill="1" applyBorder="1"/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6" borderId="0" xfId="0" applyFont="1" applyFill="1"/>
    <xf numFmtId="166" fontId="3" fillId="6" borderId="0" xfId="0" applyNumberFormat="1" applyFont="1" applyFill="1"/>
    <xf numFmtId="166" fontId="3" fillId="6" borderId="3" xfId="0" applyNumberFormat="1" applyFont="1" applyFill="1" applyBorder="1"/>
    <xf numFmtId="166" fontId="3" fillId="6" borderId="1" xfId="0" applyNumberFormat="1" applyFont="1" applyFill="1" applyBorder="1"/>
    <xf numFmtId="167" fontId="3" fillId="3" borderId="1" xfId="0" applyNumberFormat="1" applyFont="1" applyFill="1" applyBorder="1"/>
    <xf numFmtId="167" fontId="3" fillId="3" borderId="2" xfId="0" applyNumberFormat="1" applyFont="1" applyFill="1" applyBorder="1"/>
    <xf numFmtId="166" fontId="3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6" fillId="7" borderId="0" xfId="0" applyFont="1" applyFill="1"/>
    <xf numFmtId="0" fontId="6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66" fontId="3" fillId="7" borderId="0" xfId="0" applyNumberFormat="1" applyFont="1" applyFill="1"/>
    <xf numFmtId="166" fontId="3" fillId="7" borderId="3" xfId="0" applyNumberFormat="1" applyFont="1" applyFill="1" applyBorder="1"/>
    <xf numFmtId="166" fontId="3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7" xfId="8" applyBorder="1"/>
    <xf numFmtId="9" fontId="5" fillId="0" borderId="8" xfId="8" applyNumberFormat="1" applyFont="1" applyBorder="1"/>
    <xf numFmtId="0" fontId="3" fillId="0" borderId="9" xfId="8" applyBorder="1"/>
    <xf numFmtId="0" fontId="3" fillId="0" borderId="0" xfId="8"/>
    <xf numFmtId="0" fontId="3" fillId="0" borderId="10" xfId="8" applyBorder="1"/>
    <xf numFmtId="0" fontId="3" fillId="0" borderId="11" xfId="8" applyBorder="1"/>
    <xf numFmtId="0" fontId="3" fillId="0" borderId="6" xfId="8" applyBorder="1"/>
    <xf numFmtId="167" fontId="3" fillId="0" borderId="0" xfId="10" applyNumberFormat="1" applyFont="1" applyBorder="1"/>
    <xf numFmtId="9" fontId="3" fillId="0" borderId="0" xfId="9" applyFont="1" applyBorder="1"/>
    <xf numFmtId="167" fontId="3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3" fillId="0" borderId="3" xfId="8" applyBorder="1"/>
    <xf numFmtId="0" fontId="0" fillId="0" borderId="15" xfId="0" applyBorder="1"/>
    <xf numFmtId="0" fontId="3" fillId="0" borderId="0" xfId="0" applyFont="1" applyAlignment="1">
      <alignment vertical="top"/>
    </xf>
    <xf numFmtId="0" fontId="8" fillId="9" borderId="2" xfId="0" applyFont="1" applyFill="1" applyBorder="1"/>
    <xf numFmtId="166" fontId="3" fillId="10" borderId="2" xfId="0" applyNumberFormat="1" applyFont="1" applyFill="1" applyBorder="1"/>
    <xf numFmtId="167" fontId="3" fillId="10" borderId="2" xfId="0" applyNumberFormat="1" applyFont="1" applyFill="1" applyBorder="1"/>
    <xf numFmtId="167" fontId="3" fillId="10" borderId="0" xfId="0" applyNumberFormat="1" applyFont="1" applyFill="1"/>
    <xf numFmtId="0" fontId="17" fillId="9" borderId="2" xfId="0" applyFont="1" applyFill="1" applyBorder="1"/>
    <xf numFmtId="9" fontId="5" fillId="0" borderId="5" xfId="8" applyNumberFormat="1" applyFont="1" applyBorder="1"/>
    <xf numFmtId="9" fontId="3" fillId="0" borderId="12" xfId="9" applyFont="1" applyBorder="1"/>
    <xf numFmtId="0" fontId="21" fillId="0" borderId="0" xfId="3" applyAlignment="1" applyProtection="1">
      <alignment wrapText="1"/>
    </xf>
    <xf numFmtId="0" fontId="5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5" fillId="9" borderId="1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6" xfId="0" applyFont="1" applyFill="1" applyBorder="1"/>
    <xf numFmtId="0" fontId="0" fillId="9" borderId="1" xfId="0" applyFill="1" applyBorder="1"/>
    <xf numFmtId="0" fontId="17" fillId="9" borderId="2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7" xfId="8" applyFont="1" applyFill="1" applyBorder="1"/>
    <xf numFmtId="166" fontId="3" fillId="0" borderId="9" xfId="8" applyNumberFormat="1" applyBorder="1"/>
    <xf numFmtId="166" fontId="3" fillId="0" borderId="6" xfId="8" applyNumberFormat="1" applyBorder="1"/>
    <xf numFmtId="166" fontId="5" fillId="9" borderId="9" xfId="8" applyNumberFormat="1" applyFont="1" applyFill="1" applyBorder="1"/>
    <xf numFmtId="0" fontId="3" fillId="0" borderId="5" xfId="8" applyBorder="1"/>
    <xf numFmtId="9" fontId="5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3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7" fillId="0" borderId="0" xfId="0" applyFont="1"/>
    <xf numFmtId="0" fontId="25" fillId="0" borderId="0" xfId="4"/>
    <xf numFmtId="0" fontId="26" fillId="0" borderId="0" xfId="0" applyFont="1"/>
    <xf numFmtId="2" fontId="26" fillId="0" borderId="0" xfId="0" applyNumberFormat="1" applyFont="1"/>
    <xf numFmtId="9" fontId="0" fillId="0" borderId="0" xfId="9" applyFo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0" borderId="2" xfId="0" applyNumberFormat="1" applyFont="1" applyBorder="1"/>
    <xf numFmtId="10" fontId="3" fillId="0" borderId="0" xfId="0" applyNumberFormat="1" applyFont="1" applyAlignment="1">
      <alignment horizontal="right"/>
    </xf>
    <xf numFmtId="165" fontId="3" fillId="0" borderId="0" xfId="1" applyFont="1"/>
    <xf numFmtId="167" fontId="3" fillId="0" borderId="0" xfId="0" applyNumberFormat="1" applyFont="1" applyAlignment="1">
      <alignment horizontal="center"/>
    </xf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10" applyNumberFormat="1" applyFont="1" applyBorder="1"/>
    <xf numFmtId="166" fontId="5" fillId="0" borderId="4" xfId="0" applyNumberFormat="1" applyFont="1" applyBorder="1"/>
    <xf numFmtId="0" fontId="29" fillId="0" borderId="0" xfId="0" applyFont="1"/>
    <xf numFmtId="0" fontId="29" fillId="0" borderId="14" xfId="0" applyFont="1" applyBorder="1"/>
    <xf numFmtId="2" fontId="3" fillId="0" borderId="7" xfId="8" applyNumberFormat="1" applyBorder="1"/>
    <xf numFmtId="165" fontId="3" fillId="0" borderId="9" xfId="1" applyFont="1" applyBorder="1"/>
    <xf numFmtId="2" fontId="3" fillId="0" borderId="9" xfId="8" applyNumberFormat="1" applyBorder="1"/>
    <xf numFmtId="0" fontId="29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167" fontId="5" fillId="0" borderId="10" xfId="10" applyNumberFormat="1" applyFont="1" applyBorder="1"/>
    <xf numFmtId="167" fontId="5" fillId="0" borderId="9" xfId="9" applyNumberFormat="1" applyFont="1" applyBorder="1"/>
    <xf numFmtId="0" fontId="23" fillId="9" borderId="2" xfId="0" applyFont="1" applyFill="1" applyBorder="1" applyAlignment="1">
      <alignment horizontal="center"/>
    </xf>
    <xf numFmtId="0" fontId="30" fillId="0" borderId="0" xfId="0" applyFont="1"/>
    <xf numFmtId="14" fontId="3" fillId="8" borderId="0" xfId="0" applyNumberFormat="1" applyFont="1" applyFill="1"/>
    <xf numFmtId="2" fontId="11" fillId="8" borderId="0" xfId="0" applyNumberFormat="1" applyFont="1" applyFill="1" applyAlignment="1">
      <alignment horizontal="left"/>
    </xf>
    <xf numFmtId="2" fontId="3" fillId="8" borderId="18" xfId="0" applyNumberFormat="1" applyFont="1" applyFill="1" applyBorder="1"/>
    <xf numFmtId="167" fontId="5" fillId="0" borderId="10" xfId="9" applyNumberFormat="1" applyFont="1" applyBorder="1"/>
    <xf numFmtId="14" fontId="3" fillId="0" borderId="0" xfId="0" applyNumberFormat="1" applyFont="1"/>
    <xf numFmtId="166" fontId="28" fillId="3" borderId="0" xfId="0" applyNumberFormat="1" applyFont="1" applyFill="1"/>
    <xf numFmtId="166" fontId="28" fillId="3" borderId="1" xfId="0" applyNumberFormat="1" applyFont="1" applyFill="1" applyBorder="1"/>
    <xf numFmtId="0" fontId="31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3" fillId="8" borderId="1" xfId="0" applyNumberFormat="1" applyFont="1" applyFill="1" applyBorder="1"/>
    <xf numFmtId="166" fontId="3" fillId="9" borderId="0" xfId="0" applyNumberFormat="1" applyFont="1" applyFill="1"/>
    <xf numFmtId="166" fontId="3" fillId="9" borderId="1" xfId="0" applyNumberFormat="1" applyFont="1" applyFill="1" applyBorder="1"/>
    <xf numFmtId="0" fontId="3" fillId="8" borderId="0" xfId="0" applyFont="1" applyFill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166" fontId="3" fillId="11" borderId="0" xfId="0" applyNumberFormat="1" applyFont="1" applyFill="1"/>
    <xf numFmtId="167" fontId="0" fillId="11" borderId="0" xfId="0" applyNumberFormat="1" applyFill="1"/>
    <xf numFmtId="167" fontId="3" fillId="11" borderId="0" xfId="0" applyNumberFormat="1" applyFont="1" applyFill="1"/>
    <xf numFmtId="166" fontId="32" fillId="3" borderId="0" xfId="1" applyNumberFormat="1" applyFont="1" applyFill="1" applyBorder="1" applyAlignment="1">
      <alignment horizontal="center"/>
    </xf>
    <xf numFmtId="166" fontId="32" fillId="3" borderId="1" xfId="1" applyNumberFormat="1" applyFont="1" applyFill="1" applyBorder="1" applyAlignment="1">
      <alignment horizontal="center"/>
    </xf>
    <xf numFmtId="166" fontId="3" fillId="3" borderId="1" xfId="0" applyNumberFormat="1" applyFont="1" applyFill="1" applyBorder="1"/>
    <xf numFmtId="0" fontId="33" fillId="12" borderId="0" xfId="0" applyFont="1" applyFill="1"/>
    <xf numFmtId="166" fontId="28" fillId="12" borderId="0" xfId="0" applyNumberFormat="1" applyFont="1" applyFill="1"/>
    <xf numFmtId="167" fontId="28" fillId="12" borderId="4" xfId="0" applyNumberFormat="1" applyFont="1" applyFill="1" applyBorder="1"/>
    <xf numFmtId="166" fontId="28" fillId="12" borderId="4" xfId="0" applyNumberFormat="1" applyFont="1" applyFill="1" applyBorder="1"/>
    <xf numFmtId="0" fontId="34" fillId="0" borderId="0" xfId="0" applyFont="1"/>
    <xf numFmtId="0" fontId="33" fillId="0" borderId="0" xfId="0" applyFont="1"/>
    <xf numFmtId="166" fontId="28" fillId="0" borderId="0" xfId="0" applyNumberFormat="1" applyFont="1"/>
    <xf numFmtId="167" fontId="28" fillId="0" borderId="0" xfId="0" applyNumberFormat="1" applyFont="1"/>
    <xf numFmtId="172" fontId="0" fillId="0" borderId="0" xfId="1" applyNumberFormat="1" applyFont="1"/>
    <xf numFmtId="0" fontId="34" fillId="12" borderId="1" xfId="0" applyFont="1" applyFill="1" applyBorder="1"/>
    <xf numFmtId="0" fontId="28" fillId="12" borderId="1" xfId="0" applyFont="1" applyFill="1" applyBorder="1"/>
    <xf numFmtId="166" fontId="28" fillId="12" borderId="1" xfId="0" applyNumberFormat="1" applyFont="1" applyFill="1" applyBorder="1"/>
    <xf numFmtId="167" fontId="28" fillId="12" borderId="1" xfId="0" applyNumberFormat="1" applyFont="1" applyFill="1" applyBorder="1"/>
    <xf numFmtId="0" fontId="35" fillId="0" borderId="0" xfId="0" applyFont="1"/>
    <xf numFmtId="166" fontId="3" fillId="9" borderId="3" xfId="0" applyNumberFormat="1" applyFont="1" applyFill="1" applyBorder="1"/>
    <xf numFmtId="0" fontId="34" fillId="12" borderId="0" xfId="0" applyFont="1" applyFill="1"/>
    <xf numFmtId="0" fontId="35" fillId="12" borderId="0" xfId="0" applyFont="1" applyFill="1"/>
    <xf numFmtId="167" fontId="28" fillId="12" borderId="0" xfId="0" applyNumberFormat="1" applyFont="1" applyFill="1"/>
    <xf numFmtId="0" fontId="34" fillId="0" borderId="1" xfId="0" applyFont="1" applyBorder="1"/>
    <xf numFmtId="0" fontId="35" fillId="0" borderId="1" xfId="0" applyFont="1" applyBorder="1"/>
    <xf numFmtId="166" fontId="28" fillId="0" borderId="1" xfId="0" applyNumberFormat="1" applyFont="1" applyBorder="1"/>
    <xf numFmtId="167" fontId="28" fillId="0" borderId="1" xfId="0" applyNumberFormat="1" applyFont="1" applyBorder="1"/>
    <xf numFmtId="0" fontId="35" fillId="12" borderId="1" xfId="0" applyFont="1" applyFill="1" applyBorder="1"/>
    <xf numFmtId="0" fontId="34" fillId="0" borderId="2" xfId="0" applyFont="1" applyBorder="1"/>
    <xf numFmtId="0" fontId="35" fillId="0" borderId="2" xfId="0" applyFont="1" applyBorder="1"/>
    <xf numFmtId="0" fontId="34" fillId="0" borderId="3" xfId="0" applyFont="1" applyBorder="1"/>
    <xf numFmtId="0" fontId="35" fillId="0" borderId="3" xfId="0" applyFont="1" applyBorder="1"/>
    <xf numFmtId="166" fontId="28" fillId="11" borderId="3" xfId="0" applyNumberFormat="1" applyFont="1" applyFill="1" applyBorder="1"/>
    <xf numFmtId="167" fontId="35" fillId="11" borderId="3" xfId="0" applyNumberFormat="1" applyFont="1" applyFill="1" applyBorder="1"/>
    <xf numFmtId="167" fontId="28" fillId="11" borderId="3" xfId="0" applyNumberFormat="1" applyFont="1" applyFill="1" applyBorder="1"/>
    <xf numFmtId="0" fontId="3" fillId="0" borderId="1" xfId="0" applyFont="1" applyBorder="1"/>
    <xf numFmtId="166" fontId="9" fillId="3" borderId="3" xfId="0" applyNumberFormat="1" applyFont="1" applyFill="1" applyBorder="1"/>
    <xf numFmtId="2" fontId="9" fillId="3" borderId="3" xfId="0" applyNumberFormat="1" applyFont="1" applyFill="1" applyBorder="1"/>
    <xf numFmtId="166" fontId="32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8" fillId="12" borderId="0" xfId="0" applyFont="1" applyFill="1"/>
    <xf numFmtId="166" fontId="9" fillId="3" borderId="0" xfId="0" applyNumberFormat="1" applyFont="1" applyFill="1" applyBorder="1"/>
    <xf numFmtId="2" fontId="9" fillId="3" borderId="0" xfId="0" applyNumberFormat="1" applyFont="1" applyFill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3" fillId="0" borderId="0" xfId="0" applyFont="1" applyBorder="1"/>
    <xf numFmtId="166" fontId="28" fillId="3" borderId="3" xfId="0" applyNumberFormat="1" applyFont="1" applyFill="1" applyBorder="1"/>
    <xf numFmtId="167" fontId="0" fillId="3" borderId="3" xfId="0" applyNumberFormat="1" applyFill="1" applyBorder="1"/>
    <xf numFmtId="167" fontId="3" fillId="3" borderId="3" xfId="0" applyNumberFormat="1" applyFont="1" applyFill="1" applyBorder="1"/>
    <xf numFmtId="166" fontId="3" fillId="3" borderId="3" xfId="0" applyNumberFormat="1" applyFont="1" applyFill="1" applyBorder="1"/>
    <xf numFmtId="166" fontId="28" fillId="0" borderId="3" xfId="0" applyNumberFormat="1" applyFont="1" applyBorder="1"/>
    <xf numFmtId="167" fontId="28" fillId="0" borderId="3" xfId="0" applyNumberFormat="1" applyFont="1" applyBorder="1"/>
    <xf numFmtId="167" fontId="28" fillId="12" borderId="0" xfId="0" applyNumberFormat="1" applyFont="1" applyFill="1" applyBorder="1"/>
    <xf numFmtId="166" fontId="28" fillId="12" borderId="0" xfId="0" applyNumberFormat="1" applyFont="1" applyFill="1" applyBorder="1"/>
    <xf numFmtId="166" fontId="3" fillId="13" borderId="4" xfId="0" applyNumberFormat="1" applyFont="1" applyFill="1" applyBorder="1"/>
    <xf numFmtId="166" fontId="3" fillId="13" borderId="0" xfId="0" applyNumberFormat="1" applyFont="1" applyFill="1"/>
    <xf numFmtId="0" fontId="6" fillId="13" borderId="0" xfId="0" applyFont="1" applyFill="1" applyAlignment="1">
      <alignment vertical="top"/>
    </xf>
    <xf numFmtId="166" fontId="3" fillId="13" borderId="1" xfId="0" applyNumberFormat="1" applyFont="1" applyFill="1" applyBorder="1"/>
    <xf numFmtId="0" fontId="6" fillId="13" borderId="0" xfId="0" applyFont="1" applyFill="1" applyAlignment="1">
      <alignment horizontal="left" vertical="top" wrapText="1"/>
    </xf>
    <xf numFmtId="0" fontId="21" fillId="0" borderId="0" xfId="3" applyAlignment="1" applyProtection="1">
      <alignment horizontal="left" vertical="top" wrapText="1"/>
    </xf>
    <xf numFmtId="0" fontId="3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9">
    <cellStyle name="Komma" xfId="1" builtinId="3"/>
    <cellStyle name="Komma 2" xfId="2" xr:uid="{00000000-0005-0000-0000-000001000000}"/>
    <cellStyle name="Komma 2 2" xfId="12" xr:uid="{00000000-0005-0000-0000-000002000000}"/>
    <cellStyle name="Komma 2 2 2" xfId="17" xr:uid="{A64DE684-2591-4054-8AFA-A4E1EEB39B19}"/>
    <cellStyle name="Komma 3" xfId="11" xr:uid="{00000000-0005-0000-0000-000003000000}"/>
    <cellStyle name="Komma 3 2" xfId="16" xr:uid="{65EC2391-3A79-4DBC-8856-8CF8CFC5737B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2 2 2" xfId="18" xr:uid="{EA26D499-E64E-463A-AD82-F97591942CC7}"/>
    <cellStyle name="Normal 2 3" xfId="15" xr:uid="{89974DAA-77FA-42D8-A901-217A589D7C0B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69" totalsRowShown="0" headerRowDxfId="14">
  <autoFilter ref="A3:K269" xr:uid="{00000000-0009-0000-0100-000001000000}">
    <filterColumn colId="0">
      <filters>
        <filter val="2023"/>
        <filter val="2024"/>
        <filter val="2025"/>
        <filter val="2026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67" totalsRowShown="0" headerRowDxfId="11">
  <autoFilter ref="A3:H267" xr:uid="{00000000-0009-0000-0100-000002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20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8"/>
  <sheetViews>
    <sheetView tabSelected="1" view="pageBreakPreview" topLeftCell="A240" zoomScale="89" zoomScaleNormal="100" zoomScaleSheetLayoutView="89" workbookViewId="0">
      <selection activeCell="N257" sqref="N257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0.7109375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67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137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68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67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hidden="1" x14ac:dyDescent="0.2">
      <c r="A185" t="s">
        <v>1</v>
      </c>
      <c r="B185" t="s">
        <v>2</v>
      </c>
      <c r="C185" s="2" t="s">
        <v>3</v>
      </c>
      <c r="D185" s="26" t="s">
        <v>116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hidden="1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hidden="1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hidden="1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hidden="1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hidden="1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hidden="1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hidden="1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hidden="1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hidden="1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hidden="1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hidden="1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hidden="1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f>A222</f>
        <v>2023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f t="shared" ref="A224:A233" si="41">A223</f>
        <v>2023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2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7">
        <f t="shared" si="41"/>
        <v>2023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3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f t="shared" si="41"/>
        <v>2023</v>
      </c>
      <c r="B226" t="s">
        <v>12</v>
      </c>
      <c r="C226" s="98">
        <f t="shared" ref="C226:C227" si="44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3"/>
        <v>139.81177723004694</v>
      </c>
    </row>
    <row r="227" spans="1:13 16257:16328" ht="15.75" thickBot="1" x14ac:dyDescent="0.25">
      <c r="A227" s="12">
        <f t="shared" si="41"/>
        <v>2023</v>
      </c>
      <c r="B227" s="13" t="s">
        <v>13</v>
      </c>
      <c r="C227" s="101">
        <f t="shared" si="44"/>
        <v>150.90894</v>
      </c>
      <c r="D227" s="248">
        <v>240.6</v>
      </c>
      <c r="E227" s="135">
        <f>131/99.8*117.6</f>
        <v>154.36472945891785</v>
      </c>
      <c r="F227" s="132">
        <f>+F$173*(123/103.6)</f>
        <v>124.69468822300382</v>
      </c>
      <c r="G227" s="102">
        <v>3.35</v>
      </c>
      <c r="H227" s="114">
        <f t="shared" ref="H227" si="45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298">
        <f t="shared" si="41"/>
        <v>2023</v>
      </c>
      <c r="B228" s="300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6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f t="shared" si="41"/>
        <v>2023</v>
      </c>
      <c r="B229" t="s">
        <v>14</v>
      </c>
      <c r="C229" s="98">
        <f t="shared" ref="C229:C230" si="47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8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f t="shared" si="41"/>
        <v>2023</v>
      </c>
      <c r="B230" s="13" t="s">
        <v>15</v>
      </c>
      <c r="C230" s="101">
        <f t="shared" si="47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9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f t="shared" si="41"/>
        <v>2023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50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f t="shared" si="41"/>
        <v>2023</v>
      </c>
      <c r="B232" t="s">
        <v>17</v>
      </c>
      <c r="C232" s="98">
        <f t="shared" ref="C232:C233" si="51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2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f t="shared" si="41"/>
        <v>2023</v>
      </c>
      <c r="B233" s="30" t="s">
        <v>18</v>
      </c>
      <c r="C233" s="103">
        <f t="shared" si="51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3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4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f>A234</f>
        <v>2024</v>
      </c>
      <c r="B235" s="120" t="s">
        <v>9</v>
      </c>
      <c r="C235" s="98">
        <f t="shared" ref="C235:C236" si="55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6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f t="shared" ref="A236:A245" si="57">A235</f>
        <v>2024</v>
      </c>
      <c r="B236" s="13" t="s">
        <v>10</v>
      </c>
      <c r="C236" s="101">
        <f t="shared" si="55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8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f t="shared" si="57"/>
        <v>2024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9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f t="shared" si="57"/>
        <v>2024</v>
      </c>
      <c r="B238" t="s">
        <v>12</v>
      </c>
      <c r="C238" s="98">
        <f t="shared" ref="C238:C239" si="60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61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" x14ac:dyDescent="0.2">
      <c r="A239" s="12">
        <f t="shared" si="57"/>
        <v>2024</v>
      </c>
      <c r="B239" s="13" t="s">
        <v>13</v>
      </c>
      <c r="C239" s="101">
        <f t="shared" si="60"/>
        <v>156.36348000000001</v>
      </c>
      <c r="D239" s="248">
        <v>256.39999999999998</v>
      </c>
      <c r="E239" s="135">
        <f>131/99.8*118.5</f>
        <v>155.54609218436875</v>
      </c>
      <c r="F239" s="132">
        <f>+F$173*(122.7/103.6)</f>
        <v>124.39055483709409</v>
      </c>
      <c r="G239" s="102">
        <v>3.43</v>
      </c>
      <c r="H239" s="114">
        <f t="shared" ref="H239" si="62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298">
        <f t="shared" si="57"/>
        <v>2024</v>
      </c>
      <c r="B240" s="300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3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f t="shared" si="57"/>
        <v>2024</v>
      </c>
      <c r="B241" t="s">
        <v>14</v>
      </c>
      <c r="C241" s="98">
        <f t="shared" ref="C241" si="64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5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f t="shared" si="57"/>
        <v>2024</v>
      </c>
      <c r="B242" s="13" t="s">
        <v>15</v>
      </c>
      <c r="C242" s="312">
        <f>(1.0101*156.1)/121.5*121.5</f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6">100+((C242-$C$40)/$C$40*100*$C$2)+((D242-$D$40)/$D$40*100*$D$2)+((E242-$E$40)/$E$40*100*$E$2)+((F242-$F$40)/$F$40*100*$F$2)+((G242-$G$40)/$G$40*100*$G$2)</f>
        <v>145.53781173225281</v>
      </c>
      <c r="J242" s="120" t="s">
        <v>132</v>
      </c>
      <c r="M242" s="292"/>
    </row>
    <row r="243" spans="1:13" ht="15" x14ac:dyDescent="0.2">
      <c r="A243" s="10">
        <f t="shared" si="57"/>
        <v>2024</v>
      </c>
      <c r="B243" t="s">
        <v>16</v>
      </c>
      <c r="C243" s="310">
        <f>(1.0101*156.1)/121.5*125.5</f>
        <v>162.86760950617284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7">100+((C243-$C$40)/$C$40*100*$C$2)+((D243-$D$40)/$D$40*100*$D$2)+((E243-$E$40)/$E$40*100*$E$2)+((F243-$F$40)/$F$40*100*$F$2)+((G243-$G$40)/$G$40*100*$G$2)</f>
        <v>146.13628915832277</v>
      </c>
      <c r="M243" s="292"/>
    </row>
    <row r="244" spans="1:13" ht="15" x14ac:dyDescent="0.2">
      <c r="A244" s="10">
        <f t="shared" si="57"/>
        <v>2024</v>
      </c>
      <c r="B244" t="s">
        <v>17</v>
      </c>
      <c r="C244" s="310">
        <f>(1.0101*156.1)/121.5*125.5</f>
        <v>162.86760950617284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8">100+((C244-$C$40)/$C$40*100*$C$2)+((D244-$D$40)/$D$40*100*$D$2)+((E244-$E$40)/$E$40*100*$E$2)+((F244-$F$40)/$F$40*100*$F$2)+((G244-$G$40)/$G$40*100*$G$2)</f>
        <v>145.65836023277802</v>
      </c>
      <c r="M244" s="292"/>
    </row>
    <row r="245" spans="1:13" ht="15.75" thickBot="1" x14ac:dyDescent="0.25">
      <c r="A245" s="29">
        <f t="shared" si="57"/>
        <v>2024</v>
      </c>
      <c r="B245" s="30" t="s">
        <v>18</v>
      </c>
      <c r="C245" s="312">
        <f>(1.0101*156.1)/121.5*125.5</f>
        <v>162.86760950617284</v>
      </c>
      <c r="D245" s="272">
        <v>276.5</v>
      </c>
      <c r="E245" s="146">
        <f>131/99.8*119.6</f>
        <v>156.98997995991985</v>
      </c>
      <c r="F245" s="131">
        <f>+F$173*(122.9/103.6)</f>
        <v>124.59331042770057</v>
      </c>
      <c r="G245" s="104">
        <v>2.9</v>
      </c>
      <c r="H245" s="88">
        <f t="shared" ref="H245" si="69">100+((C245-$C$40)/$C$40*100*$C$2)+((D245-$D$40)/$D$40*100*$D$2)+((E245-$E$40)/$E$40*100*$E$2)+((F245-$F$40)/$F$40*100*$F$2)+((G245-$G$40)/$G$40*100*$G$2)</f>
        <v>148.96863355188691</v>
      </c>
      <c r="M245" s="292"/>
    </row>
    <row r="246" spans="1:13" ht="15" x14ac:dyDescent="0.2">
      <c r="A246" s="2">
        <v>2025</v>
      </c>
      <c r="B246" s="120" t="s">
        <v>8</v>
      </c>
      <c r="C246" s="309">
        <f>(1.0101*156.1)/121.5*124.7</f>
        <v>161.82940960493826</v>
      </c>
      <c r="D246" s="147">
        <v>306.2</v>
      </c>
      <c r="E246" s="145">
        <f>131/99.8*119.2</f>
        <v>156.46492985971946</v>
      </c>
      <c r="F246" s="130">
        <f>+F$173*(123.2/103.6)</f>
        <v>124.89744381361035</v>
      </c>
      <c r="G246" s="100">
        <v>2.67</v>
      </c>
      <c r="H246" s="53">
        <f t="shared" ref="H246:H247" si="70">100+((C246-$C$40)/$C$40*100*$C$2)+((D246-$D$40)/$D$40*100*$D$2)+((E246-$E$40)/$E$40*100*$E$2)+((F246-$F$40)/$F$40*100*$F$2)+((G246-$G$40)/$G$40*100*$G$2)</f>
        <v>151.63327094957751</v>
      </c>
      <c r="J246" s="120"/>
      <c r="M246" s="292"/>
    </row>
    <row r="247" spans="1:13" ht="15" x14ac:dyDescent="0.2">
      <c r="A247" s="10">
        <f>A246</f>
        <v>2025</v>
      </c>
      <c r="B247" s="120" t="s">
        <v>9</v>
      </c>
      <c r="C247" s="310">
        <f t="shared" ref="C247:C248" si="71">(1.0101*156.1)/121.5*124.7</f>
        <v>161.82940960493826</v>
      </c>
      <c r="D247" s="247">
        <v>294.7</v>
      </c>
      <c r="E247" s="145">
        <f>131/99.8*118.9</f>
        <v>156.07114228456916</v>
      </c>
      <c r="F247" s="130">
        <f>+F$173*(123.5/103.6)/113.8*113.8</f>
        <v>125.20157719952012</v>
      </c>
      <c r="G247" s="100">
        <v>2.82</v>
      </c>
      <c r="H247" s="53">
        <f t="shared" si="70"/>
        <v>150.45381674617113</v>
      </c>
      <c r="M247" s="292"/>
    </row>
    <row r="248" spans="1:13" ht="15" x14ac:dyDescent="0.2">
      <c r="A248" s="12">
        <f t="shared" ref="A248:A257" si="72">A247</f>
        <v>2025</v>
      </c>
      <c r="B248" s="13" t="s">
        <v>10</v>
      </c>
      <c r="C248" s="312">
        <f t="shared" si="71"/>
        <v>161.82940960493826</v>
      </c>
      <c r="D248" s="246">
        <v>289</v>
      </c>
      <c r="E248" s="135">
        <f>131/99.8*119.6</f>
        <v>156.98997995991985</v>
      </c>
      <c r="F248" s="132">
        <f>+F$173*(123.5/103.6)/113.8*113.1</f>
        <v>124.43144447509424</v>
      </c>
      <c r="G248" s="102">
        <v>2.73</v>
      </c>
      <c r="H248" s="114">
        <f t="shared" ref="H248" si="73">100+((C248-$C$40)/$C$40*100*$C$2)+((D248-$D$40)/$D$40*100*$D$2)+((E248-$E$40)/$E$40*100*$E$2)+((F248-$F$40)/$F$40*100*$F$2)+((G248-$G$40)/$G$40*100*$G$2)</f>
        <v>149.65429818292668</v>
      </c>
      <c r="J248" s="120" t="s">
        <v>134</v>
      </c>
      <c r="M248" s="292"/>
    </row>
    <row r="249" spans="1:13" ht="15" x14ac:dyDescent="0.2">
      <c r="A249" s="17">
        <f t="shared" si="72"/>
        <v>2025</v>
      </c>
      <c r="B249" s="18" t="s">
        <v>11</v>
      </c>
      <c r="C249" s="310">
        <f>(1.0101*156.1)/121.5*125.8</f>
        <v>163.25693446913579</v>
      </c>
      <c r="D249" s="247">
        <v>288.89999999999998</v>
      </c>
      <c r="E249" s="145">
        <f>131/99.8*120.8</f>
        <v>158.56513026052104</v>
      </c>
      <c r="F249" s="130">
        <f>+F$173*(123.5/103.6)/113.8*112.9</f>
        <v>124.21140655382972</v>
      </c>
      <c r="G249" s="100">
        <v>2.69</v>
      </c>
      <c r="H249" s="53">
        <f t="shared" ref="H249" si="74">100+((C249-$C$40)/$C$40*100*$C$2)+((D249-$D$40)/$D$40*100*$D$2)+((E249-$E$40)/$E$40*100*$E$2)+((F249-$F$40)/$F$40*100*$F$2)+((G249-$G$40)/$G$40*100*$G$2)</f>
        <v>150.46947318144126</v>
      </c>
      <c r="M249" s="292"/>
    </row>
    <row r="250" spans="1:13" ht="15" x14ac:dyDescent="0.2">
      <c r="A250" s="10">
        <f t="shared" si="72"/>
        <v>2025</v>
      </c>
      <c r="B250" t="s">
        <v>12</v>
      </c>
      <c r="C250" s="310">
        <f t="shared" ref="C250:C251" si="75">(1.0101*156.1)/121.5*125.8</f>
        <v>163.25693446913579</v>
      </c>
      <c r="D250" s="106">
        <f t="shared" ref="D250:D269" si="76">D249</f>
        <v>288.89999999999998</v>
      </c>
      <c r="E250" s="106">
        <f t="shared" ref="E250:E257" si="77">E249*(1+(((SUM(E$234:E$245)-SUM(E$222:E$233))/SUM(E$222:E$233))/12))</f>
        <v>158.72219062086214</v>
      </c>
      <c r="F250" s="106">
        <f t="shared" ref="F250:F257" si="78">F249*(1+(((SUM(F$234:F$245)-SUM(F$222:F$233))/SUM(F$222:F$233))/12))</f>
        <v>124.21701834593932</v>
      </c>
      <c r="G250" s="69">
        <f t="shared" ref="G250:G269" si="79">+G249</f>
        <v>2.69</v>
      </c>
      <c r="H250" s="255">
        <f t="shared" ref="H250:H258" si="80">100+((C250-$C$40)/$C$40*100*$C$2)+((D250-$D$40)/$D$40*100*$D$2)+((E250-$E$40)/$E$40*100*$E$2)+((F250-$F$40)/$F$40*100*$F$2)+((G250-$G$40)/$G$40*100*$G$2)</f>
        <v>150.4808719666282</v>
      </c>
      <c r="M250" s="292"/>
    </row>
    <row r="251" spans="1:13" ht="15" x14ac:dyDescent="0.2">
      <c r="A251" s="12">
        <f t="shared" si="72"/>
        <v>2025</v>
      </c>
      <c r="B251" s="13" t="s">
        <v>13</v>
      </c>
      <c r="C251" s="312">
        <f t="shared" si="75"/>
        <v>163.25693446913579</v>
      </c>
      <c r="D251" s="107">
        <f t="shared" si="76"/>
        <v>288.89999999999998</v>
      </c>
      <c r="E251" s="107">
        <f t="shared" si="77"/>
        <v>158.87940655107377</v>
      </c>
      <c r="F251" s="107">
        <f t="shared" si="78"/>
        <v>124.22263039158612</v>
      </c>
      <c r="G251" s="70">
        <f t="shared" si="79"/>
        <v>2.69</v>
      </c>
      <c r="H251" s="256">
        <f t="shared" si="80"/>
        <v>150.49228155071728</v>
      </c>
      <c r="M251" s="292"/>
    </row>
    <row r="252" spans="1:13" ht="15" x14ac:dyDescent="0.2">
      <c r="A252" s="17">
        <f t="shared" si="72"/>
        <v>2025</v>
      </c>
      <c r="B252" s="212" t="s">
        <v>30</v>
      </c>
      <c r="C252" s="106">
        <f t="shared" ref="C250:C257" si="81">C249*(1+(((SUM(C$234:C$245)-SUM(C$222:C$233))/SUM(C$222:C$233))/4))</f>
        <v>165.00100113378437</v>
      </c>
      <c r="D252" s="106">
        <f t="shared" si="76"/>
        <v>288.89999999999998</v>
      </c>
      <c r="E252" s="106">
        <f t="shared" si="77"/>
        <v>159.0367782052495</v>
      </c>
      <c r="F252" s="106">
        <f t="shared" si="78"/>
        <v>124.22824269078156</v>
      </c>
      <c r="G252" s="69">
        <f t="shared" si="79"/>
        <v>2.69</v>
      </c>
      <c r="H252" s="255">
        <f t="shared" si="80"/>
        <v>151.4672746872825</v>
      </c>
      <c r="M252" s="292"/>
    </row>
    <row r="253" spans="1:13" ht="15" x14ac:dyDescent="0.2">
      <c r="A253" s="10">
        <f t="shared" si="72"/>
        <v>2025</v>
      </c>
      <c r="B253" t="s">
        <v>14</v>
      </c>
      <c r="C253" s="106">
        <f t="shared" si="81"/>
        <v>165.00100113378437</v>
      </c>
      <c r="D253" s="106">
        <f t="shared" si="76"/>
        <v>288.89999999999998</v>
      </c>
      <c r="E253" s="106">
        <f t="shared" si="77"/>
        <v>159.19430573763549</v>
      </c>
      <c r="F253" s="106">
        <f t="shared" si="78"/>
        <v>124.23385524353709</v>
      </c>
      <c r="G253" s="69">
        <f t="shared" si="79"/>
        <v>2.69</v>
      </c>
      <c r="H253" s="255">
        <f t="shared" si="80"/>
        <v>151.47870590120903</v>
      </c>
      <c r="M253" s="292"/>
    </row>
    <row r="254" spans="1:13" ht="15" x14ac:dyDescent="0.2">
      <c r="A254" s="12">
        <f t="shared" si="72"/>
        <v>2025</v>
      </c>
      <c r="B254" s="13" t="s">
        <v>15</v>
      </c>
      <c r="C254" s="107">
        <f t="shared" si="81"/>
        <v>165.00100113378437</v>
      </c>
      <c r="D254" s="107">
        <f t="shared" si="76"/>
        <v>288.89999999999998</v>
      </c>
      <c r="E254" s="107">
        <f t="shared" si="77"/>
        <v>159.35198930263064</v>
      </c>
      <c r="F254" s="107">
        <f t="shared" si="78"/>
        <v>124.23946804986419</v>
      </c>
      <c r="G254" s="70">
        <f t="shared" si="79"/>
        <v>2.69</v>
      </c>
      <c r="H254" s="256">
        <f t="shared" si="80"/>
        <v>151.49014794609204</v>
      </c>
      <c r="M254" s="292"/>
    </row>
    <row r="255" spans="1:13" ht="15" x14ac:dyDescent="0.2">
      <c r="A255" s="10">
        <f t="shared" si="72"/>
        <v>2025</v>
      </c>
      <c r="B255" t="s">
        <v>16</v>
      </c>
      <c r="C255" s="106">
        <f t="shared" si="81"/>
        <v>166.76369958605426</v>
      </c>
      <c r="D255" s="106">
        <f t="shared" si="76"/>
        <v>288.89999999999998</v>
      </c>
      <c r="E255" s="106">
        <f t="shared" si="77"/>
        <v>159.50982905478685</v>
      </c>
      <c r="F255" s="106">
        <f t="shared" si="78"/>
        <v>124.24508110977429</v>
      </c>
      <c r="G255" s="69">
        <f t="shared" si="79"/>
        <v>2.69</v>
      </c>
      <c r="H255" s="255">
        <f t="shared" si="80"/>
        <v>152.47546738085288</v>
      </c>
      <c r="M255" s="292"/>
    </row>
    <row r="256" spans="1:13" ht="15" x14ac:dyDescent="0.2">
      <c r="A256" s="10">
        <f t="shared" si="72"/>
        <v>2025</v>
      </c>
      <c r="B256" t="s">
        <v>17</v>
      </c>
      <c r="C256" s="106">
        <f t="shared" si="81"/>
        <v>166.76369958605426</v>
      </c>
      <c r="D256" s="106">
        <f t="shared" si="76"/>
        <v>288.89999999999998</v>
      </c>
      <c r="E256" s="106">
        <f t="shared" si="77"/>
        <v>159.66782514880907</v>
      </c>
      <c r="F256" s="106">
        <f t="shared" si="78"/>
        <v>124.25069442327886</v>
      </c>
      <c r="G256" s="69">
        <f t="shared" si="79"/>
        <v>2.69</v>
      </c>
      <c r="H256" s="255">
        <f t="shared" si="80"/>
        <v>152.4869311197773</v>
      </c>
      <c r="M256" s="292"/>
    </row>
    <row r="257" spans="1:13" ht="15.75" thickBot="1" x14ac:dyDescent="0.25">
      <c r="A257" s="29">
        <f t="shared" si="72"/>
        <v>2025</v>
      </c>
      <c r="B257" s="30" t="s">
        <v>18</v>
      </c>
      <c r="C257" s="289">
        <f t="shared" si="81"/>
        <v>166.76369958605426</v>
      </c>
      <c r="D257" s="289">
        <f t="shared" si="76"/>
        <v>288.89999999999998</v>
      </c>
      <c r="E257" s="289">
        <f t="shared" si="77"/>
        <v>159.82597773955553</v>
      </c>
      <c r="F257" s="289">
        <f t="shared" si="78"/>
        <v>124.25630799038935</v>
      </c>
      <c r="G257" s="290">
        <f t="shared" si="79"/>
        <v>2.69</v>
      </c>
      <c r="H257" s="291">
        <f t="shared" si="80"/>
        <v>152.4984057218079</v>
      </c>
      <c r="M257" s="292"/>
    </row>
    <row r="258" spans="1:13" ht="15" x14ac:dyDescent="0.2">
      <c r="A258" s="2">
        <v>2026</v>
      </c>
      <c r="B258" s="120" t="s">
        <v>8</v>
      </c>
      <c r="C258" s="106">
        <f>C255*(1+(((SUM(C$246:C$257)-SUM(C$234:C$245))/SUM(C$234:C$245))/4))</f>
        <v>168.40591618223718</v>
      </c>
      <c r="D258" s="106">
        <f t="shared" si="76"/>
        <v>288.89999999999998</v>
      </c>
      <c r="E258" s="106">
        <f>E257*(1+(((SUM(E$246:E$257)-SUM(E$234:E$245))/SUM(E$234:E$245))/12))</f>
        <v>160.08376837955632</v>
      </c>
      <c r="F258" s="106">
        <f>F257*(1+(((SUM(F$246:F$257)-SUM(F$234:F$245))/SUM(F$234:F$245))/12))</f>
        <v>124.22789789591803</v>
      </c>
      <c r="G258" s="69">
        <f t="shared" si="79"/>
        <v>2.69</v>
      </c>
      <c r="H258" s="296">
        <f t="shared" si="80"/>
        <v>153.42093006396198</v>
      </c>
      <c r="M258" s="292"/>
    </row>
    <row r="259" spans="1:13" ht="15" x14ac:dyDescent="0.2">
      <c r="A259" s="10">
        <f>A258</f>
        <v>2026</v>
      </c>
      <c r="B259" s="120" t="s">
        <v>9</v>
      </c>
      <c r="C259" s="106">
        <f t="shared" ref="C259:C269" si="82">C256*(1+(((SUM(C$246:C$257)-SUM(C$234:C$245))/SUM(C$234:C$245))/4))</f>
        <v>168.40591618223718</v>
      </c>
      <c r="D259" s="106">
        <f t="shared" si="76"/>
        <v>288.89999999999998</v>
      </c>
      <c r="E259" s="106">
        <f t="shared" ref="E259:E269" si="83">E258*(1+(((SUM(E$246:E$257)-SUM(E$234:E$245))/SUM(E$234:E$245))/12))</f>
        <v>160.34197482188793</v>
      </c>
      <c r="F259" s="106">
        <f t="shared" ref="F259:F269" si="84">F258*(1+(((SUM(F$246:F$257)-SUM(F$234:F$245))/SUM(F$234:F$245))/12))</f>
        <v>124.19949429716094</v>
      </c>
      <c r="G259" s="69">
        <f t="shared" si="79"/>
        <v>2.69</v>
      </c>
      <c r="H259" s="296">
        <f t="shared" ref="H259:H269" si="85">100+((C259-$C$40)/$C$40*100*$C$2)+((D259-$D$40)/$D$40*100*$D$2)+((E259-$E$40)/$E$40*100*$E$2)+((F259-$F$40)/$F$40*100*$F$2)+((G259-$G$40)/$G$40*100*$G$2)</f>
        <v>153.43618182151056</v>
      </c>
      <c r="M259" s="292"/>
    </row>
    <row r="260" spans="1:13" ht="15" x14ac:dyDescent="0.2">
      <c r="A260" s="12">
        <f t="shared" ref="A260:A269" si="86">A259</f>
        <v>2026</v>
      </c>
      <c r="B260" s="13" t="s">
        <v>10</v>
      </c>
      <c r="C260" s="107">
        <f t="shared" si="82"/>
        <v>168.40591618223718</v>
      </c>
      <c r="D260" s="107">
        <f t="shared" si="76"/>
        <v>288.89999999999998</v>
      </c>
      <c r="E260" s="107">
        <f t="shared" si="83"/>
        <v>160.60059773721702</v>
      </c>
      <c r="F260" s="107">
        <f t="shared" si="84"/>
        <v>124.1710971926329</v>
      </c>
      <c r="G260" s="70">
        <f t="shared" si="79"/>
        <v>2.69</v>
      </c>
      <c r="H260" s="297">
        <f t="shared" si="85"/>
        <v>153.45146302761049</v>
      </c>
      <c r="M260" s="292"/>
    </row>
    <row r="261" spans="1:13" ht="15" x14ac:dyDescent="0.2">
      <c r="A261" s="17">
        <f t="shared" si="86"/>
        <v>2026</v>
      </c>
      <c r="B261" s="18" t="s">
        <v>11</v>
      </c>
      <c r="C261" s="106">
        <f t="shared" si="82"/>
        <v>170.06430461530951</v>
      </c>
      <c r="D261" s="108">
        <f t="shared" si="76"/>
        <v>288.89999999999998</v>
      </c>
      <c r="E261" s="106">
        <f t="shared" si="83"/>
        <v>160.85963779729192</v>
      </c>
      <c r="F261" s="106">
        <f t="shared" si="84"/>
        <v>124.14270658084905</v>
      </c>
      <c r="G261" s="105">
        <f t="shared" si="79"/>
        <v>2.69</v>
      </c>
      <c r="H261" s="296">
        <f t="shared" si="85"/>
        <v>154.38301043200701</v>
      </c>
      <c r="M261" s="292"/>
    </row>
    <row r="262" spans="1:13" ht="15" x14ac:dyDescent="0.2">
      <c r="A262" s="10">
        <f t="shared" si="86"/>
        <v>2026</v>
      </c>
      <c r="B262" t="s">
        <v>12</v>
      </c>
      <c r="C262" s="106">
        <f t="shared" si="82"/>
        <v>170.06430461530951</v>
      </c>
      <c r="D262" s="106">
        <f t="shared" si="76"/>
        <v>288.89999999999998</v>
      </c>
      <c r="E262" s="106">
        <f t="shared" si="83"/>
        <v>161.11909567494453</v>
      </c>
      <c r="F262" s="106">
        <f t="shared" si="84"/>
        <v>124.11432246032489</v>
      </c>
      <c r="G262" s="69">
        <f t="shared" si="79"/>
        <v>2.69</v>
      </c>
      <c r="H262" s="296">
        <f t="shared" si="85"/>
        <v>154.39835067445583</v>
      </c>
      <c r="M262" s="292"/>
    </row>
    <row r="263" spans="1:13" ht="15" x14ac:dyDescent="0.2">
      <c r="A263" s="12">
        <f t="shared" si="86"/>
        <v>2026</v>
      </c>
      <c r="B263" s="13" t="s">
        <v>13</v>
      </c>
      <c r="C263" s="107">
        <f t="shared" si="82"/>
        <v>170.06430461530951</v>
      </c>
      <c r="D263" s="107">
        <f t="shared" si="76"/>
        <v>288.89999999999998</v>
      </c>
      <c r="E263" s="107">
        <f t="shared" si="83"/>
        <v>161.37897204409197</v>
      </c>
      <c r="F263" s="107">
        <f t="shared" si="84"/>
        <v>124.08594482957623</v>
      </c>
      <c r="G263" s="70">
        <f t="shared" si="79"/>
        <v>2.69</v>
      </c>
      <c r="H263" s="297">
        <f t="shared" si="85"/>
        <v>154.41372050485253</v>
      </c>
      <c r="M263" s="292"/>
    </row>
    <row r="264" spans="1:13" ht="15" x14ac:dyDescent="0.2">
      <c r="A264" s="17">
        <f t="shared" si="86"/>
        <v>2026</v>
      </c>
      <c r="B264" s="212" t="s">
        <v>30</v>
      </c>
      <c r="C264" s="106">
        <f t="shared" si="82"/>
        <v>171.73902413850797</v>
      </c>
      <c r="D264" s="106">
        <f t="shared" si="76"/>
        <v>288.89999999999998</v>
      </c>
      <c r="E264" s="106">
        <f t="shared" si="83"/>
        <v>161.63926757973829</v>
      </c>
      <c r="F264" s="106">
        <f t="shared" si="84"/>
        <v>124.05757368711927</v>
      </c>
      <c r="G264" s="69">
        <f t="shared" si="79"/>
        <v>2.69</v>
      </c>
      <c r="H264" s="296">
        <f t="shared" si="85"/>
        <v>155.3543793748951</v>
      </c>
      <c r="M264" s="292"/>
    </row>
    <row r="265" spans="1:13" ht="15" x14ac:dyDescent="0.2">
      <c r="A265" s="10">
        <f t="shared" si="86"/>
        <v>2026</v>
      </c>
      <c r="B265" t="s">
        <v>14</v>
      </c>
      <c r="C265" s="106">
        <f t="shared" si="82"/>
        <v>171.73902413850797</v>
      </c>
      <c r="D265" s="106">
        <f t="shared" si="76"/>
        <v>288.89999999999998</v>
      </c>
      <c r="E265" s="106">
        <f t="shared" si="83"/>
        <v>161.89998295797636</v>
      </c>
      <c r="F265" s="106">
        <f t="shared" si="84"/>
        <v>124.02920903147051</v>
      </c>
      <c r="G265" s="69">
        <f t="shared" si="79"/>
        <v>2.69</v>
      </c>
      <c r="H265" s="296">
        <f t="shared" si="85"/>
        <v>155.36980852111097</v>
      </c>
      <c r="M265" s="292"/>
    </row>
    <row r="266" spans="1:13" ht="15" x14ac:dyDescent="0.2">
      <c r="A266" s="12">
        <f t="shared" si="86"/>
        <v>2026</v>
      </c>
      <c r="B266" s="13" t="s">
        <v>15</v>
      </c>
      <c r="C266" s="107">
        <f t="shared" si="82"/>
        <v>171.73902413850797</v>
      </c>
      <c r="D266" s="107">
        <f t="shared" si="76"/>
        <v>288.89999999999998</v>
      </c>
      <c r="E266" s="107">
        <f t="shared" si="83"/>
        <v>162.16111885598954</v>
      </c>
      <c r="F266" s="107">
        <f t="shared" si="84"/>
        <v>124.0008508611468</v>
      </c>
      <c r="G266" s="70">
        <f t="shared" si="79"/>
        <v>2.69</v>
      </c>
      <c r="H266" s="297">
        <f t="shared" si="85"/>
        <v>155.38526739534919</v>
      </c>
      <c r="M266" s="292"/>
    </row>
    <row r="267" spans="1:13" ht="15" x14ac:dyDescent="0.2">
      <c r="A267" s="10">
        <f t="shared" si="86"/>
        <v>2026</v>
      </c>
      <c r="B267" t="s">
        <v>16</v>
      </c>
      <c r="C267" s="106">
        <f t="shared" si="82"/>
        <v>173.43023557332614</v>
      </c>
      <c r="D267" s="106">
        <f t="shared" si="76"/>
        <v>288.89999999999998</v>
      </c>
      <c r="E267" s="106">
        <f t="shared" si="83"/>
        <v>162.42267595205342</v>
      </c>
      <c r="F267" s="106">
        <f t="shared" si="84"/>
        <v>123.97249917466533</v>
      </c>
      <c r="G267" s="69">
        <f t="shared" si="79"/>
        <v>2.69</v>
      </c>
      <c r="H267" s="296">
        <f t="shared" si="85"/>
        <v>156.33512700291547</v>
      </c>
      <c r="M267" s="292"/>
    </row>
    <row r="268" spans="1:13" ht="15" x14ac:dyDescent="0.2">
      <c r="A268" s="10">
        <f t="shared" si="86"/>
        <v>2026</v>
      </c>
      <c r="B268" t="s">
        <v>17</v>
      </c>
      <c r="C268" s="106">
        <f t="shared" si="82"/>
        <v>173.43023557332614</v>
      </c>
      <c r="D268" s="106">
        <f t="shared" si="76"/>
        <v>288.89999999999998</v>
      </c>
      <c r="E268" s="106">
        <f t="shared" si="83"/>
        <v>162.68465492553764</v>
      </c>
      <c r="F268" s="106">
        <f t="shared" si="84"/>
        <v>123.94415397054362</v>
      </c>
      <c r="G268" s="69">
        <f t="shared" si="79"/>
        <v>2.69</v>
      </c>
      <c r="H268" s="296">
        <f t="shared" si="85"/>
        <v>156.35064547380219</v>
      </c>
      <c r="M268" s="292"/>
    </row>
    <row r="269" spans="1:13" ht="15" x14ac:dyDescent="0.2">
      <c r="A269" s="10">
        <f t="shared" si="86"/>
        <v>2026</v>
      </c>
      <c r="B269" s="299" t="s">
        <v>18</v>
      </c>
      <c r="C269" s="294">
        <f t="shared" si="82"/>
        <v>173.43023557332614</v>
      </c>
      <c r="D269" s="294">
        <f t="shared" si="76"/>
        <v>288.89999999999998</v>
      </c>
      <c r="E269" s="294">
        <f t="shared" si="83"/>
        <v>162.9470564569076</v>
      </c>
      <c r="F269" s="294">
        <f t="shared" si="84"/>
        <v>123.91581524729955</v>
      </c>
      <c r="G269" s="295">
        <f t="shared" si="79"/>
        <v>2.69</v>
      </c>
      <c r="H269" s="296">
        <f t="shared" si="85"/>
        <v>156.36619381346682</v>
      </c>
      <c r="K269" s="299"/>
      <c r="M269" s="292"/>
    </row>
    <row r="270" spans="1:13" x14ac:dyDescent="0.2">
      <c r="A270" s="140" t="s">
        <v>42</v>
      </c>
      <c r="B270" s="140"/>
      <c r="C270" s="140"/>
      <c r="D270" s="140"/>
      <c r="E270" s="140"/>
      <c r="F270" s="140"/>
      <c r="G270" s="140"/>
      <c r="H270" s="141"/>
      <c r="I270" s="140"/>
      <c r="J270" s="140"/>
    </row>
    <row r="271" spans="1:13" x14ac:dyDescent="0.2">
      <c r="A271" s="140" t="s">
        <v>43</v>
      </c>
      <c r="B271" s="140"/>
      <c r="C271" s="140"/>
      <c r="D271" s="140"/>
      <c r="E271" s="140"/>
      <c r="F271" s="140"/>
      <c r="G271" s="140"/>
      <c r="H271" s="141"/>
      <c r="I271" s="140"/>
      <c r="J271" s="140"/>
    </row>
    <row r="272" spans="1:13" x14ac:dyDescent="0.2">
      <c r="A272" s="140" t="s">
        <v>45</v>
      </c>
      <c r="B272" s="140"/>
      <c r="C272" s="140"/>
      <c r="D272" s="140"/>
      <c r="E272" s="140"/>
      <c r="F272" s="140"/>
      <c r="G272" s="140"/>
      <c r="H272" s="141"/>
      <c r="I272" s="140"/>
      <c r="J272" s="140"/>
    </row>
    <row r="273" spans="1:10" x14ac:dyDescent="0.2">
      <c r="A273" s="142" t="s">
        <v>87</v>
      </c>
      <c r="B273" s="142" t="s">
        <v>112</v>
      </c>
      <c r="C273" s="142"/>
      <c r="D273" s="142"/>
      <c r="E273" s="142"/>
      <c r="F273" s="142"/>
      <c r="G273" s="142"/>
      <c r="H273" s="143"/>
      <c r="I273" s="142"/>
      <c r="J273" s="142"/>
    </row>
    <row r="274" spans="1:10" x14ac:dyDescent="0.2">
      <c r="A274" s="142" t="s">
        <v>113</v>
      </c>
      <c r="B274" s="142" t="s">
        <v>114</v>
      </c>
      <c r="C274" s="142"/>
      <c r="D274" s="142"/>
      <c r="E274" s="142"/>
      <c r="F274" s="142"/>
      <c r="G274" s="142"/>
      <c r="H274" s="143"/>
      <c r="I274" s="142"/>
      <c r="J274" s="142"/>
    </row>
    <row r="275" spans="1:10" x14ac:dyDescent="0.2">
      <c r="A275" s="142" t="s">
        <v>135</v>
      </c>
      <c r="B275" s="142" t="s">
        <v>136</v>
      </c>
      <c r="C275" s="142"/>
      <c r="D275" s="142"/>
      <c r="E275" s="142"/>
      <c r="F275" s="142"/>
      <c r="G275" s="142"/>
      <c r="H275" s="143"/>
      <c r="I275" s="142"/>
      <c r="J275" s="142"/>
    </row>
    <row r="276" spans="1:10" x14ac:dyDescent="0.2">
      <c r="A276" s="137" t="s">
        <v>69</v>
      </c>
      <c r="B276" s="138" t="s">
        <v>128</v>
      </c>
      <c r="C276" s="138"/>
      <c r="D276" s="138"/>
      <c r="E276" s="138"/>
      <c r="F276" s="138"/>
      <c r="G276" s="138"/>
      <c r="H276" s="138"/>
      <c r="I276" s="138"/>
      <c r="J276" s="138"/>
    </row>
    <row r="277" spans="1:10" x14ac:dyDescent="0.2">
      <c r="A277" s="138" t="s">
        <v>127</v>
      </c>
      <c r="B277" s="138"/>
    </row>
    <row r="278" spans="1:10" ht="18.75" customHeight="1" x14ac:dyDescent="0.2">
      <c r="A278" s="311" t="s">
        <v>131</v>
      </c>
      <c r="B278" s="313" t="s">
        <v>133</v>
      </c>
      <c r="C278" s="313"/>
      <c r="D278" s="313"/>
      <c r="E278" s="313"/>
      <c r="F278" s="313"/>
      <c r="G278" s="313"/>
      <c r="H278" s="313"/>
      <c r="I278" s="313"/>
      <c r="J278" s="313"/>
    </row>
  </sheetData>
  <mergeCells count="1">
    <mergeCell ref="B278:J278"/>
  </mergeCells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45" max="9" man="1"/>
  </rowBreaks>
  <ignoredErrors>
    <ignoredError sqref="C258 E258:F258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7"/>
  <sheetViews>
    <sheetView view="pageBreakPreview" topLeftCell="A226" zoomScale="110" zoomScaleNormal="100" zoomScaleSheetLayoutView="110" workbookViewId="0">
      <selection activeCell="C251" sqref="C251"/>
    </sheetView>
  </sheetViews>
  <sheetFormatPr defaultRowHeight="12.75" x14ac:dyDescent="0.2"/>
  <cols>
    <col min="2" max="2" width="9.5703125" customWidth="1"/>
    <col min="3" max="3" width="14.710937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ht="13.5" thickBot="1" x14ac:dyDescent="0.25">
      <c r="A3" s="2" t="s">
        <v>1</v>
      </c>
      <c r="B3" s="2" t="s">
        <v>2</v>
      </c>
      <c r="C3" s="116" t="s">
        <v>137</v>
      </c>
      <c r="D3" s="120" t="s">
        <v>116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hidden="1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hidden="1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hidden="1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hidden="1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hidden="1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hidden="1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hidden="1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hidden="1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hidden="1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hidden="1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hidden="1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hidden="1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0.61574099915769154</v>
      </c>
      <c r="D241" s="59">
        <f>+('Indeks '!D243/'Indeks '!D$187*'Indeks '!D$184)/('Indeks '!H243/'Indeks '!H$187)</f>
        <v>0.20431025742549064</v>
      </c>
      <c r="E241" s="59">
        <f>+('Indeks '!E243/'Indeks '!E$187*'Indeks '!E$184)/('Indeks '!H243/'Indeks '!H$187)</f>
        <v>7.4221739023886124E-2</v>
      </c>
      <c r="F241" s="59">
        <f>+('Indeks '!F243/'Indeks '!F$187*'Indeks '!F$184)/('Indeks '!H243/'Indeks '!H$187)</f>
        <v>7.9474264505271175E-2</v>
      </c>
      <c r="G241" s="59">
        <f>+('Indeks '!G243/'Indeks '!G$187*'Indeks '!G$184)/('Indeks '!H243/'Indeks '!H$187)</f>
        <v>2.6252739887660456E-2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0.61776134617842537</v>
      </c>
      <c r="D242" s="59">
        <f>+('Indeks '!D244/'Indeks '!D$187*'Indeks '!D$184)/('Indeks '!H244/'Indeks '!H$187)</f>
        <v>0.20399986424946034</v>
      </c>
      <c r="E242" s="59">
        <f>+('Indeks '!E244/'Indeks '!E$187*'Indeks '!E$184)/('Indeks '!H244/'Indeks '!H$187)</f>
        <v>7.4215598693031043E-2</v>
      </c>
      <c r="F242" s="59">
        <f>+('Indeks '!F244/'Indeks '!F$187*'Indeks '!F$184)/('Indeks '!H244/'Indeks '!H$187)</f>
        <v>7.9670522033628483E-2</v>
      </c>
      <c r="G242" s="59">
        <f>+('Indeks '!G244/'Indeks '!G$187*'Indeks '!G$184)/('Indeks '!H244/'Indeks '!H$187)</f>
        <v>2.4352668845454443E-2</v>
      </c>
      <c r="H242" s="59">
        <f t="shared" si="30"/>
        <v>0.99999999999999967</v>
      </c>
    </row>
    <row r="243" spans="1:8" x14ac:dyDescent="0.2">
      <c r="A243" s="12">
        <f t="shared" si="31"/>
        <v>2024</v>
      </c>
      <c r="B243" s="13" t="s">
        <v>18</v>
      </c>
      <c r="C243" s="60">
        <f>+('Indeks '!C245/'Indeks '!C$187*'Indeks '!C$184)/('Indeks '!H245/'Indeks '!H$187)</f>
        <v>0.60403389998339163</v>
      </c>
      <c r="D243" s="60">
        <f>+('Indeks '!D245/'Indeks '!D$187*'Indeks '!D$184)/('Indeks '!H245/'Indeks '!H$187)</f>
        <v>0.22096374170742156</v>
      </c>
      <c r="E243" s="60">
        <f>+('Indeks '!E245/'Indeks '!E$187*'Indeks '!E$184)/('Indeks '!H245/'Indeks '!H$187)</f>
        <v>7.299365367355215E-2</v>
      </c>
      <c r="F243" s="60">
        <f>+('Indeks '!F245/'Indeks '!F$187*'Indeks '!F$184)/('Indeks '!H245/'Indeks '!H$187)</f>
        <v>7.7521679043983216E-2</v>
      </c>
      <c r="G243" s="60">
        <f>+('Indeks '!G245/'Indeks '!G$187*'Indeks '!G$184)/('Indeks '!H245/'Indeks '!H$187)</f>
        <v>2.4487025591651192E-2</v>
      </c>
      <c r="H243" s="60">
        <f t="shared" si="30"/>
        <v>0.99999999999999967</v>
      </c>
    </row>
    <row r="244" spans="1:8" x14ac:dyDescent="0.2">
      <c r="A244" s="2">
        <v>2025</v>
      </c>
      <c r="B244" t="s">
        <v>8</v>
      </c>
      <c r="C244" s="59">
        <f>+('Indeks '!C246/'Indeks '!C$187*'Indeks '!C$184)/('Indeks '!H246/'Indeks '!H$187)</f>
        <v>0.58963651600986355</v>
      </c>
      <c r="D244" s="59">
        <f>+('Indeks '!D246/'Indeks '!D$187*'Indeks '!D$184)/('Indeks '!H246/'Indeks '!H$187)</f>
        <v>0.24039830258955791</v>
      </c>
      <c r="E244" s="59">
        <f>+('Indeks '!E246/'Indeks '!E$187*'Indeks '!E$184)/('Indeks '!H246/'Indeks '!H$187)</f>
        <v>7.1471107042234153E-2</v>
      </c>
      <c r="F244" s="59">
        <f>+('Indeks '!F246/'Indeks '!F$187*'Indeks '!F$184)/('Indeks '!H246/'Indeks '!H$187)</f>
        <v>7.6345303544355078E-2</v>
      </c>
      <c r="G244" s="59">
        <f>+('Indeks '!G246/'Indeks '!G$187*'Indeks '!G$184)/('Indeks '!H246/'Indeks '!H$187)</f>
        <v>2.2148770813989308E-2</v>
      </c>
      <c r="H244" s="59">
        <f t="shared" ref="H244:H255" si="32">SUM(C244:G244)</f>
        <v>1</v>
      </c>
    </row>
    <row r="245" spans="1:8" x14ac:dyDescent="0.2">
      <c r="A245" s="10">
        <f>A244</f>
        <v>2025</v>
      </c>
      <c r="B245" t="s">
        <v>9</v>
      </c>
      <c r="C245" s="59">
        <f>+('Indeks '!C247/'Indeks '!C$187*'Indeks '!C$184)/('Indeks '!H247/'Indeks '!H$187)</f>
        <v>0.59425885981163629</v>
      </c>
      <c r="D245" s="59">
        <f>+('Indeks '!D247/'Indeks '!D$187*'Indeks '!D$184)/('Indeks '!H247/'Indeks '!H$187)</f>
        <v>0.23318340532711121</v>
      </c>
      <c r="E245" s="59">
        <f>+('Indeks '!E247/'Indeks '!E$187*'Indeks '!E$184)/('Indeks '!H247/'Indeks '!H$187)</f>
        <v>7.1850104192161757E-2</v>
      </c>
      <c r="F245" s="59">
        <f>+('Indeks '!F247/'Indeks '!F$187*'Indeks '!F$184)/('Indeks '!H247/'Indeks '!H$187)</f>
        <v>7.7131161237908988E-2</v>
      </c>
      <c r="G245" s="59">
        <f>+('Indeks '!G247/'Indeks '!G$187*'Indeks '!G$184)/('Indeks '!H247/'Indeks '!H$187)</f>
        <v>2.3576469431181944E-2</v>
      </c>
      <c r="H245" s="59">
        <f t="shared" si="32"/>
        <v>1.0000000000000002</v>
      </c>
    </row>
    <row r="246" spans="1:8" x14ac:dyDescent="0.2">
      <c r="A246" s="12">
        <f t="shared" ref="A246:A255" si="33">A245</f>
        <v>2025</v>
      </c>
      <c r="B246" s="13" t="s">
        <v>10</v>
      </c>
      <c r="C246" s="60">
        <f>+('Indeks '!C248/'Indeks '!C$187*'Indeks '!C$184)/('Indeks '!H248/'Indeks '!H$187)</f>
        <v>0.59743364994837622</v>
      </c>
      <c r="D246" s="60">
        <f>+('Indeks '!D248/'Indeks '!D$187*'Indeks '!D$184)/('Indeks '!H248/'Indeks '!H$187)</f>
        <v>0.22989491329348921</v>
      </c>
      <c r="E246" s="60">
        <f>+('Indeks '!E248/'Indeks '!E$187*'Indeks '!E$184)/('Indeks '!H248/'Indeks '!H$187)</f>
        <v>7.2659221804758492E-2</v>
      </c>
      <c r="F246" s="60">
        <f>+('Indeks '!F248/'Indeks '!F$187*'Indeks '!F$184)/('Indeks '!H248/'Indeks '!H$187)</f>
        <v>7.7066250114106921E-2</v>
      </c>
      <c r="G246" s="60">
        <f>+('Indeks '!G248/'Indeks '!G$187*'Indeks '!G$184)/('Indeks '!H248/'Indeks '!H$187)</f>
        <v>2.2945964839269195E-2</v>
      </c>
      <c r="H246" s="60">
        <f t="shared" si="32"/>
        <v>1</v>
      </c>
    </row>
    <row r="247" spans="1:8" x14ac:dyDescent="0.2">
      <c r="A247" s="17">
        <f t="shared" si="33"/>
        <v>2025</v>
      </c>
      <c r="B247" s="18" t="s">
        <v>11</v>
      </c>
      <c r="C247" s="59">
        <f>+('Indeks '!C249/'Indeks '!C$187*'Indeks '!C$184)/('Indeks '!H249/'Indeks '!H$187)</f>
        <v>0.59943854030378985</v>
      </c>
      <c r="D247" s="59">
        <f>+('Indeks '!D249/'Indeks '!D$187*'Indeks '!D$184)/('Indeks '!H249/'Indeks '!H$187)</f>
        <v>0.22857033001893384</v>
      </c>
      <c r="E247" s="59">
        <f>+('Indeks '!E249/'Indeks '!E$187*'Indeks '!E$184)/('Indeks '!H249/'Indeks '!H$187)</f>
        <v>7.2990660052271047E-2</v>
      </c>
      <c r="F247" s="59">
        <f>+('Indeks '!F249/'Indeks '!F$187*'Indeks '!F$184)/('Indeks '!H249/'Indeks '!H$187)</f>
        <v>7.6513198770657001E-2</v>
      </c>
      <c r="G247" s="59">
        <f>+('Indeks '!G249/'Indeks '!G$187*'Indeks '!G$184)/('Indeks '!H249/'Indeks '!H$187)</f>
        <v>2.2487270854348103E-2</v>
      </c>
      <c r="H247" s="59">
        <f t="shared" si="32"/>
        <v>0.99999999999999989</v>
      </c>
    </row>
    <row r="248" spans="1:8" x14ac:dyDescent="0.2">
      <c r="A248" s="10">
        <f t="shared" si="33"/>
        <v>2025</v>
      </c>
      <c r="B248" t="s">
        <v>12</v>
      </c>
      <c r="C248" s="74">
        <f>+('Indeks '!C250/'Indeks '!C$187*'Indeks '!C$184)/('Indeks '!H250/'Indeks '!H$187)</f>
        <v>0.59939313339549383</v>
      </c>
      <c r="D248" s="74">
        <f>+('Indeks '!D250/'Indeks '!D$187*'Indeks '!D$184)/('Indeks '!H250/'Indeks '!H$187)</f>
        <v>0.22855301603039868</v>
      </c>
      <c r="E248" s="74">
        <f>+('Indeks '!E250/'Indeks '!E$187*'Indeks '!E$184)/('Indeks '!H250/'Indeks '!H$187)</f>
        <v>7.3057423586342971E-2</v>
      </c>
      <c r="F248" s="74">
        <f>+('Indeks '!F250/'Indeks '!F$187*'Indeks '!F$184)/('Indeks '!H250/'Indeks '!H$187)</f>
        <v>7.6510859523133329E-2</v>
      </c>
      <c r="G248" s="74">
        <f>+('Indeks '!G250/'Indeks '!G$187*'Indeks '!G$184)/('Indeks '!H250/'Indeks '!H$187)</f>
        <v>2.248556746463113E-2</v>
      </c>
      <c r="H248" s="74">
        <f t="shared" si="32"/>
        <v>0.99999999999999989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0.59934769035823354</v>
      </c>
      <c r="D249" s="75">
        <f>+('Indeks '!D251/'Indeks '!D$187*'Indeks '!D$184)/('Indeks '!H251/'Indeks '!H$187)</f>
        <v>0.22853568826562337</v>
      </c>
      <c r="E249" s="75">
        <f>+('Indeks '!E251/'Indeks '!E$187*'Indeks '!E$184)/('Indeks '!H251/'Indeks '!H$187)</f>
        <v>7.3124243360475127E-2</v>
      </c>
      <c r="F249" s="75">
        <f>+('Indeks '!F251/'Indeks '!F$187*'Indeks '!F$184)/('Indeks '!H251/'Indeks '!H$187)</f>
        <v>7.6508515296091692E-2</v>
      </c>
      <c r="G249" s="75">
        <f>+('Indeks '!G251/'Indeks '!G$187*'Indeks '!G$184)/('Indeks '!H251/'Indeks '!H$187)</f>
        <v>2.2483862719576204E-2</v>
      </c>
      <c r="H249" s="75">
        <f t="shared" si="32"/>
        <v>0.99999999999999989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0.60185128632750928</v>
      </c>
      <c r="D250" s="74">
        <f>+('Indeks '!D252/'Indeks '!D$187*'Indeks '!D$184)/('Indeks '!H252/'Indeks '!H$187)</f>
        <v>0.22706460662122707</v>
      </c>
      <c r="E250" s="74">
        <f>+('Indeks '!E252/'Indeks '!E$187*'Indeks '!E$184)/('Indeks '!H252/'Indeks '!H$187)</f>
        <v>7.2725507499130496E-2</v>
      </c>
      <c r="F250" s="74">
        <f>+('Indeks '!F252/'Indeks '!F$187*'Indeks '!F$184)/('Indeks '!H252/'Indeks '!H$187)</f>
        <v>7.6019465202960809E-2</v>
      </c>
      <c r="G250" s="74">
        <f>+('Indeks '!G252/'Indeks '!G$187*'Indeks '!G$184)/('Indeks '!H252/'Indeks '!H$187)</f>
        <v>2.2339134349171966E-2</v>
      </c>
      <c r="H250" s="74">
        <f t="shared" si="32"/>
        <v>0.99999999999999967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0.60180586812324732</v>
      </c>
      <c r="D251" s="74">
        <f>+('Indeks '!D253/'Indeks '!D$187*'Indeks '!D$184)/('Indeks '!H253/'Indeks '!H$187)</f>
        <v>0.22704747138048162</v>
      </c>
      <c r="E251" s="74">
        <f>+('Indeks '!E253/'Indeks '!E$187*'Indeks '!E$184)/('Indeks '!H253/'Indeks '!H$187)</f>
        <v>7.2792049241879583E-2</v>
      </c>
      <c r="F251" s="74">
        <f>+('Indeks '!F253/'Indeks '!F$187*'Indeks '!F$184)/('Indeks '!H253/'Indeks '!H$187)</f>
        <v>7.6017162709320657E-2</v>
      </c>
      <c r="G251" s="74">
        <f>+('Indeks '!G253/'Indeks '!G$187*'Indeks '!G$184)/('Indeks '!H253/'Indeks '!H$187)</f>
        <v>2.2337448545070592E-2</v>
      </c>
      <c r="H251" s="74">
        <f t="shared" si="32"/>
        <v>0.99999999999999978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0.60176041374982903</v>
      </c>
      <c r="D252" s="75">
        <f>+('Indeks '!D254/'Indeks '!D$187*'Indeks '!D$184)/('Indeks '!H254/'Indeks '!H$187)</f>
        <v>0.22703032249394786</v>
      </c>
      <c r="E252" s="75">
        <f>+('Indeks '!E254/'Indeks '!E$187*'Indeks '!E$184)/('Indeks '!H254/'Indeks '!H$187)</f>
        <v>7.2858647074212995E-2</v>
      </c>
      <c r="F252" s="75">
        <f>+('Indeks '!F254/'Indeks '!F$187*'Indeks '!F$184)/('Indeks '!H254/'Indeks '!H$187)</f>
        <v>7.6014855283544416E-2</v>
      </c>
      <c r="G252" s="75">
        <f>+('Indeks '!G254/'Indeks '!G$187*'Indeks '!G$184)/('Indeks '!H254/'Indeks '!H$187)</f>
        <v>2.2335761398465419E-2</v>
      </c>
      <c r="H252" s="75">
        <f t="shared" si="32"/>
        <v>0.99999999999999967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0.60425878495682761</v>
      </c>
      <c r="D253" s="74">
        <f>+('Indeks '!D255/'Indeks '!D$187*'Indeks '!D$184)/('Indeks '!H255/'Indeks '!H$187)</f>
        <v>0.22556321835663401</v>
      </c>
      <c r="E253" s="74">
        <f>+('Indeks '!E255/'Indeks '!E$187*'Indeks '!E$184)/('Indeks '!H255/'Indeks '!H$187)</f>
        <v>7.2459524392564645E-2</v>
      </c>
      <c r="F253" s="74">
        <f>+('Indeks '!F255/'Indeks '!F$187*'Indeks '!F$184)/('Indeks '!H255/'Indeks '!H$187)</f>
        <v>7.552704794968558E-2</v>
      </c>
      <c r="G253" s="74">
        <f>+('Indeks '!G255/'Indeks '!G$187*'Indeks '!G$184)/('Indeks '!H255/'Indeks '!H$187)</f>
        <v>2.2191424344287922E-2</v>
      </c>
      <c r="H253" s="74">
        <f t="shared" si="32"/>
        <v>0.99999999999999967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0.60421335768707629</v>
      </c>
      <c r="D254" s="74">
        <f>+('Indeks '!D256/'Indeks '!D$187*'Indeks '!D$184)/('Indeks '!H256/'Indeks '!H$187)</f>
        <v>0.22554626085196655</v>
      </c>
      <c r="E254" s="74">
        <f>+('Indeks '!E256/'Indeks '!E$187*'Indeks '!E$184)/('Indeks '!H256/'Indeks '!H$187)</f>
        <v>7.2525843487947592E-2</v>
      </c>
      <c r="F254" s="74">
        <f>+('Indeks '!F256/'Indeks '!F$187*'Indeks '!F$184)/('Indeks '!H256/'Indeks '!H$187)</f>
        <v>7.5524781946741823E-2</v>
      </c>
      <c r="G254" s="74">
        <f>+('Indeks '!G256/'Indeks '!G$187*'Indeks '!G$184)/('Indeks '!H256/'Indeks '!H$187)</f>
        <v>2.2189756026267646E-2</v>
      </c>
      <c r="H254" s="74">
        <f t="shared" si="32"/>
        <v>0.99999999999999978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0.60416789420968309</v>
      </c>
      <c r="D255" s="74">
        <f>+('Indeks '!D257/'Indeks '!D$187*'Indeks '!D$184)/('Indeks '!H257/'Indeks '!H$187)</f>
        <v>0.22552928983138101</v>
      </c>
      <c r="E255" s="74">
        <f>+('Indeks '!E257/'Indeks '!E$187*'Indeks '!E$184)/('Indeks '!H257/'Indeks '!H$187)</f>
        <v>7.2592218521580792E-2</v>
      </c>
      <c r="F255" s="74">
        <f>+('Indeks '!F257/'Indeks '!F$187*'Indeks '!F$184)/('Indeks '!H257/'Indeks '!H$187)</f>
        <v>7.5522511058834438E-2</v>
      </c>
      <c r="G255" s="74">
        <f>+('Indeks '!G257/'Indeks '!G$187*'Indeks '!G$184)/('Indeks '!H257/'Indeks '!H$187)</f>
        <v>2.2188086378520492E-2</v>
      </c>
      <c r="H255" s="74">
        <f t="shared" si="32"/>
        <v>0.99999999999999989</v>
      </c>
    </row>
    <row r="256" spans="1:8" x14ac:dyDescent="0.2">
      <c r="A256" s="2">
        <v>2026</v>
      </c>
      <c r="B256" t="s">
        <v>8</v>
      </c>
      <c r="C256" s="74">
        <f>+('Indeks '!C258/'Indeks '!C$187*'Indeks '!C$184)/('Indeks '!H258/'Indeks '!H$187)</f>
        <v>0.6064488241814876</v>
      </c>
      <c r="D256" s="74">
        <f>+('Indeks '!D258/'Indeks '!D$187*'Indeks '!D$184)/('Indeks '!H258/'Indeks '!H$187)</f>
        <v>0.22417317590578148</v>
      </c>
      <c r="E256" s="74">
        <f>+('Indeks '!E258/'Indeks '!E$187*'Indeks '!E$184)/('Indeks '!H258/'Indeks '!H$187)</f>
        <v>7.2272102746816502E-2</v>
      </c>
      <c r="F256" s="74">
        <f>+('Indeks '!F258/'Indeks '!F$187*'Indeks '!F$184)/('Indeks '!H258/'Indeks '!H$187)</f>
        <v>7.5051228371171327E-2</v>
      </c>
      <c r="G256" s="74">
        <f>+('Indeks '!G258/'Indeks '!G$187*'Indeks '!G$184)/('Indeks '!H258/'Indeks '!H$187)</f>
        <v>2.205466879474318E-2</v>
      </c>
      <c r="H256" s="74">
        <f t="shared" ref="H256:H267" si="34">SUM(C256:G256)</f>
        <v>1</v>
      </c>
    </row>
    <row r="257" spans="1:8" x14ac:dyDescent="0.2">
      <c r="A257" s="10">
        <f>A256</f>
        <v>2026</v>
      </c>
      <c r="B257" t="s">
        <v>9</v>
      </c>
      <c r="C257" s="74">
        <f>+('Indeks '!C259/'Indeks '!C$187*'Indeks '!C$184)/('Indeks '!H259/'Indeks '!H$187)</f>
        <v>0.60638854237362294</v>
      </c>
      <c r="D257" s="74">
        <f>+('Indeks '!D259/'Indeks '!D$187*'Indeks '!D$184)/('Indeks '!H259/'Indeks '!H$187)</f>
        <v>0.22415089279832126</v>
      </c>
      <c r="E257" s="74">
        <f>+('Indeks '!E259/'Indeks '!E$187*'Indeks '!E$184)/('Indeks '!H259/'Indeks '!H$187)</f>
        <v>7.2381478202580826E-2</v>
      </c>
      <c r="F257" s="74">
        <f>+('Indeks '!F259/'Indeks '!F$187*'Indeks '!F$184)/('Indeks '!H259/'Indeks '!H$187)</f>
        <v>7.5026610093712226E-2</v>
      </c>
      <c r="G257" s="74">
        <f>+('Indeks '!G259/'Indeks '!G$187*'Indeks '!G$184)/('Indeks '!H259/'Indeks '!H$187)</f>
        <v>2.2052476531762708E-2</v>
      </c>
      <c r="H257" s="74">
        <f t="shared" si="34"/>
        <v>0.99999999999999989</v>
      </c>
    </row>
    <row r="258" spans="1:8" x14ac:dyDescent="0.2">
      <c r="A258" s="12">
        <f t="shared" ref="A258:A267" si="35">A257</f>
        <v>2026</v>
      </c>
      <c r="B258" s="13" t="s">
        <v>10</v>
      </c>
      <c r="C258" s="75">
        <f>+('Indeks '!C260/'Indeks '!C$187*'Indeks '!C$184)/('Indeks '!H260/'Indeks '!H$187)</f>
        <v>0.60632815618954994</v>
      </c>
      <c r="D258" s="75">
        <f>+('Indeks '!D260/'Indeks '!D$187*'Indeks '!D$184)/('Indeks '!H260/'Indeks '!H$187)</f>
        <v>0.22412857110830442</v>
      </c>
      <c r="E258" s="75">
        <f>+('Indeks '!E260/'Indeks '!E$187*'Indeks '!E$184)/('Indeks '!H260/'Indeks '!H$187)</f>
        <v>7.2491005990083082E-2</v>
      </c>
      <c r="F258" s="75">
        <f>+('Indeks '!F260/'Indeks '!F$187*'Indeks '!F$184)/('Indeks '!H260/'Indeks '!H$187)</f>
        <v>7.5001986239120064E-2</v>
      </c>
      <c r="G258" s="75">
        <f>+('Indeks '!G260/'Indeks '!G$187*'Indeks '!G$184)/('Indeks '!H260/'Indeks '!H$187)</f>
        <v>2.2050280472942239E-2</v>
      </c>
      <c r="H258" s="75">
        <f t="shared" si="34"/>
        <v>0.99999999999999967</v>
      </c>
    </row>
    <row r="259" spans="1:8" x14ac:dyDescent="0.2">
      <c r="A259" s="17">
        <f t="shared" si="35"/>
        <v>2026</v>
      </c>
      <c r="B259" s="18" t="s">
        <v>11</v>
      </c>
      <c r="C259" s="74">
        <f>+('Indeks '!C261/'Indeks '!C$187*'Indeks '!C$184)/('Indeks '!H261/'Indeks '!H$187)</f>
        <v>0.60860439942551625</v>
      </c>
      <c r="D259" s="74">
        <f>+('Indeks '!D261/'Indeks '!D$187*'Indeks '!D$184)/('Indeks '!H261/'Indeks '!H$187)</f>
        <v>0.22277617884646939</v>
      </c>
      <c r="E259" s="74">
        <f>+('Indeks '!E261/'Indeks '!E$187*'Indeks '!E$184)/('Indeks '!H261/'Indeks '!H$187)</f>
        <v>7.2169813653761863E-2</v>
      </c>
      <c r="F259" s="74">
        <f>+('Indeks '!F261/'Indeks '!F$187*'Indeks '!F$184)/('Indeks '!H261/'Indeks '!H$187)</f>
        <v>7.4532379039310093E-2</v>
      </c>
      <c r="G259" s="74">
        <f>+('Indeks '!G261/'Indeks '!G$187*'Indeks '!G$184)/('Indeks '!H261/'Indeks '!H$187)</f>
        <v>2.1917229034941997E-2</v>
      </c>
      <c r="H259" s="74">
        <f t="shared" si="34"/>
        <v>0.99999999999999956</v>
      </c>
    </row>
    <row r="260" spans="1:8" x14ac:dyDescent="0.2">
      <c r="A260" s="10">
        <f t="shared" si="35"/>
        <v>2026</v>
      </c>
      <c r="B260" t="s">
        <v>12</v>
      </c>
      <c r="C260" s="74">
        <f>+('Indeks '!C262/'Indeks '!C$187*'Indeks '!C$184)/('Indeks '!H262/'Indeks '!H$187)</f>
        <v>0.60854393155781028</v>
      </c>
      <c r="D260" s="74">
        <f>+('Indeks '!D262/'Indeks '!D$187*'Indeks '!D$184)/('Indeks '!H262/'Indeks '!H$187)</f>
        <v>0.2227540449274191</v>
      </c>
      <c r="E260" s="74">
        <f>+('Indeks '!E262/'Indeks '!E$187*'Indeks '!E$184)/('Indeks '!H262/'Indeks '!H$187)</f>
        <v>7.2279037657102807E-2</v>
      </c>
      <c r="F260" s="74">
        <f>+('Indeks '!F262/'Indeks '!F$187*'Indeks '!F$184)/('Indeks '!H262/'Indeks '!H$187)</f>
        <v>7.4507934408209575E-2</v>
      </c>
      <c r="G260" s="74">
        <f>+('Indeks '!G262/'Indeks '!G$187*'Indeks '!G$184)/('Indeks '!H262/'Indeks '!H$187)</f>
        <v>2.1915051449457868E-2</v>
      </c>
      <c r="H260" s="74">
        <f t="shared" si="34"/>
        <v>0.99999999999999967</v>
      </c>
    </row>
    <row r="261" spans="1:8" x14ac:dyDescent="0.2">
      <c r="A261" s="12">
        <f t="shared" si="35"/>
        <v>2026</v>
      </c>
      <c r="B261" s="13" t="s">
        <v>13</v>
      </c>
      <c r="C261" s="75">
        <f>+('Indeks '!C263/'Indeks '!C$187*'Indeks '!C$184)/('Indeks '!H263/'Indeks '!H$187)</f>
        <v>0.60848335911006146</v>
      </c>
      <c r="D261" s="75">
        <f>+('Indeks '!D263/'Indeks '!D$187*'Indeks '!D$184)/('Indeks '!H263/'Indeks '!H$187)</f>
        <v>0.22273187272743897</v>
      </c>
      <c r="E261" s="75">
        <f>+('Indeks '!E263/'Indeks '!E$187*'Indeks '!E$184)/('Indeks '!H263/'Indeks '!H$187)</f>
        <v>7.2388413807275731E-2</v>
      </c>
      <c r="F261" s="75">
        <f>+('Indeks '!F263/'Indeks '!F$187*'Indeks '!F$184)/('Indeks '!H263/'Indeks '!H$187)</f>
        <v>7.4483484257415064E-2</v>
      </c>
      <c r="G261" s="75">
        <f>+('Indeks '!G263/'Indeks '!G$187*'Indeks '!G$184)/('Indeks '!H263/'Indeks '!H$187)</f>
        <v>2.1912870097808471E-2</v>
      </c>
      <c r="H261" s="75">
        <f t="shared" si="34"/>
        <v>0.99999999999999978</v>
      </c>
    </row>
    <row r="262" spans="1:8" x14ac:dyDescent="0.2">
      <c r="A262" s="17">
        <f t="shared" si="35"/>
        <v>2026</v>
      </c>
      <c r="B262" s="212" t="s">
        <v>30</v>
      </c>
      <c r="C262" s="74">
        <f>+('Indeks '!C264/'Indeks '!C$187*'Indeks '!C$184)/('Indeks '!H264/'Indeks '!H$187)</f>
        <v>0.61075483763214589</v>
      </c>
      <c r="D262" s="74">
        <f>+('Indeks '!D264/'Indeks '!D$187*'Indeks '!D$184)/('Indeks '!H264/'Indeks '!H$187)</f>
        <v>0.22138324829492995</v>
      </c>
      <c r="E262" s="74">
        <f>+('Indeks '!E264/'Indeks '!E$187*'Indeks '!E$184)/('Indeks '!H264/'Indeks '!H$187)</f>
        <v>7.2066159129117097E-2</v>
      </c>
      <c r="F262" s="74">
        <f>+('Indeks '!F264/'Indeks '!F$187*'Indeks '!F$184)/('Indeks '!H264/'Indeks '!H$187)</f>
        <v>7.4015565596348171E-2</v>
      </c>
      <c r="G262" s="74">
        <f>+('Indeks '!G264/'Indeks '!G$187*'Indeks '!G$184)/('Indeks '!H264/'Indeks '!H$187)</f>
        <v>2.1780189347458633E-2</v>
      </c>
      <c r="H262" s="74">
        <f t="shared" si="34"/>
        <v>0.99999999999999967</v>
      </c>
    </row>
    <row r="263" spans="1:8" x14ac:dyDescent="0.2">
      <c r="A263" s="10">
        <f t="shared" si="35"/>
        <v>2026</v>
      </c>
      <c r="B263" t="s">
        <v>14</v>
      </c>
      <c r="C263" s="74">
        <f>+('Indeks '!C265/'Indeks '!C$187*'Indeks '!C$184)/('Indeks '!H265/'Indeks '!H$187)</f>
        <v>0.61069418604364512</v>
      </c>
      <c r="D263" s="74">
        <f>+('Indeks '!D265/'Indeks '!D$187*'Indeks '!D$184)/('Indeks '!H265/'Indeks '!H$187)</f>
        <v>0.22136126362145833</v>
      </c>
      <c r="E263" s="74">
        <f>+('Indeks '!E265/'Indeks '!E$187*'Indeks '!E$184)/('Indeks '!H265/'Indeks '!H$187)</f>
        <v>7.2175229796522647E-2</v>
      </c>
      <c r="F263" s="74">
        <f>+('Indeks '!F265/'Indeks '!F$187*'Indeks '!F$184)/('Indeks '!H265/'Indeks '!H$187)</f>
        <v>7.3991294093278592E-2</v>
      </c>
      <c r="G263" s="74">
        <f>+('Indeks '!G265/'Indeks '!G$187*'Indeks '!G$184)/('Indeks '!H265/'Indeks '!H$187)</f>
        <v>2.1778026445095237E-2</v>
      </c>
      <c r="H263" s="74">
        <f t="shared" si="34"/>
        <v>0.99999999999999989</v>
      </c>
    </row>
    <row r="264" spans="1:8" x14ac:dyDescent="0.2">
      <c r="A264" s="12">
        <f t="shared" si="35"/>
        <v>2026</v>
      </c>
      <c r="B264" s="13" t="s">
        <v>15</v>
      </c>
      <c r="C264" s="75">
        <f>+('Indeks '!C266/'Indeks '!C$187*'Indeks '!C$184)/('Indeks '!H266/'Indeks '!H$187)</f>
        <v>0.61063342967479306</v>
      </c>
      <c r="D264" s="75">
        <f>+('Indeks '!D266/'Indeks '!D$187*'Indeks '!D$184)/('Indeks '!H266/'Indeks '!H$187)</f>
        <v>0.22133924096774799</v>
      </c>
      <c r="E264" s="75">
        <f>+('Indeks '!E266/'Indeks '!E$187*'Indeks '!E$184)/('Indeks '!H266/'Indeks '!H$187)</f>
        <v>7.2284452423682019E-2</v>
      </c>
      <c r="F264" s="75">
        <f>+('Indeks '!F266/'Indeks '!F$187*'Indeks '!F$184)/('Indeks '!H266/'Indeks '!H$187)</f>
        <v>7.3967017127627585E-2</v>
      </c>
      <c r="G264" s="75">
        <f>+('Indeks '!G266/'Indeks '!G$187*'Indeks '!G$184)/('Indeks '!H266/'Indeks '!H$187)</f>
        <v>2.177585980614925E-2</v>
      </c>
      <c r="H264" s="75">
        <f t="shared" si="34"/>
        <v>0.99999999999999978</v>
      </c>
    </row>
    <row r="265" spans="1:8" x14ac:dyDescent="0.2">
      <c r="A265" s="10">
        <f t="shared" si="35"/>
        <v>2026</v>
      </c>
      <c r="B265" t="s">
        <v>16</v>
      </c>
      <c r="C265" s="74">
        <f>+('Indeks '!C267/'Indeks '!C$187*'Indeks '!C$184)/('Indeks '!H267/'Indeks '!H$187)</f>
        <v>0.6129000663250368</v>
      </c>
      <c r="D265" s="74">
        <f>+('Indeks '!D267/'Indeks '!D$187*'Indeks '!D$184)/('Indeks '!H267/'Indeks '!H$187)</f>
        <v>0.21999442992882695</v>
      </c>
      <c r="E265" s="74">
        <f>+('Indeks '!E267/'Indeks '!E$187*'Indeks '!E$184)/('Indeks '!H267/'Indeks '!H$187)</f>
        <v>7.1961149697269924E-2</v>
      </c>
      <c r="F265" s="74">
        <f>+('Indeks '!F267/'Indeks '!F$187*'Indeks '!F$184)/('Indeks '!H267/'Indeks '!H$187)</f>
        <v>7.3500799822700288E-2</v>
      </c>
      <c r="G265" s="74">
        <f>+('Indeks '!G267/'Indeks '!G$187*'Indeks '!G$184)/('Indeks '!H267/'Indeks '!H$187)</f>
        <v>2.1643554226165925E-2</v>
      </c>
      <c r="H265" s="74">
        <f t="shared" si="34"/>
        <v>1</v>
      </c>
    </row>
    <row r="266" spans="1:8" x14ac:dyDescent="0.2">
      <c r="A266" s="10">
        <f t="shared" si="35"/>
        <v>2026</v>
      </c>
      <c r="B266" t="s">
        <v>17</v>
      </c>
      <c r="C266" s="74">
        <f>+('Indeks '!C268/'Indeks '!C$187*'Indeks '!C$184)/('Indeks '!H268/'Indeks '!H$187)</f>
        <v>0.61283923336968238</v>
      </c>
      <c r="D266" s="74">
        <f>+('Indeks '!D268/'Indeks '!D$187*'Indeks '!D$184)/('Indeks '!H268/'Indeks '!H$187)</f>
        <v>0.21997259453987955</v>
      </c>
      <c r="E266" s="74">
        <f>+('Indeks '!E268/'Indeks '!E$187*'Indeks '!E$184)/('Indeks '!H268/'Indeks '!H$187)</f>
        <v>7.2070065159096017E-2</v>
      </c>
      <c r="F266" s="74">
        <f>+('Indeks '!F268/'Indeks '!F$187*'Indeks '!F$184)/('Indeks '!H268/'Indeks '!H$187)</f>
        <v>7.347670092058696E-2</v>
      </c>
      <c r="G266" s="74">
        <f>+('Indeks '!G268/'Indeks '!G$187*'Indeks '!G$184)/('Indeks '!H268/'Indeks '!H$187)</f>
        <v>2.1641406010754812E-2</v>
      </c>
      <c r="H266" s="74">
        <f t="shared" si="34"/>
        <v>0.99999999999999978</v>
      </c>
    </row>
    <row r="267" spans="1:8" x14ac:dyDescent="0.2">
      <c r="A267" s="10">
        <f t="shared" si="35"/>
        <v>2026</v>
      </c>
      <c r="B267" t="s">
        <v>18</v>
      </c>
      <c r="C267" s="74">
        <f>+('Indeks '!C269/'Indeks '!C$187*'Indeks '!C$184)/('Indeks '!H269/'Indeks '!H$187)</f>
        <v>0.61277829543720574</v>
      </c>
      <c r="D267" s="74">
        <f>+('Indeks '!D269/'Indeks '!D$187*'Indeks '!D$184)/('Indeks '!H269/'Indeks '!H$187)</f>
        <v>0.21995072147043021</v>
      </c>
      <c r="E267" s="74">
        <f>+('Indeks '!E269/'Indeks '!E$187*'Indeks '!E$184)/('Indeks '!H269/'Indeks '!H$187)</f>
        <v>7.2179132391437847E-2</v>
      </c>
      <c r="F267" s="74">
        <f>+('Indeks '!F269/'Indeks '!F$187*'Indeks '!F$184)/('Indeks '!H269/'Indeks '!H$187)</f>
        <v>7.345259661267621E-2</v>
      </c>
      <c r="G267" s="74">
        <f>+('Indeks '!G269/'Indeks '!G$187*'Indeks '!G$184)/('Indeks '!H269/'Indeks '!H$187)</f>
        <v>2.1639254088249897E-2</v>
      </c>
      <c r="H267" s="74">
        <f t="shared" si="34"/>
        <v>0.99999999999999989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6"/>
  <sheetViews>
    <sheetView view="pageBreakPreview" topLeftCell="A230" zoomScale="90" zoomScaleNormal="100" zoomScaleSheetLayoutView="90" workbookViewId="0">
      <selection activeCell="G251" sqref="G251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.75" hidden="1" thickBot="1" x14ac:dyDescent="0.25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.75" hidden="1" thickBot="1" x14ac:dyDescent="0.25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.75" hidden="1" thickBot="1" x14ac:dyDescent="0.25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.75" hidden="1" thickBot="1" x14ac:dyDescent="0.25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.75" hidden="1" thickBot="1" x14ac:dyDescent="0.25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.75" hidden="1" thickBot="1" x14ac:dyDescent="0.25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.75" hidden="1" thickBot="1" x14ac:dyDescent="0.25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.75" hidden="1" thickBot="1" x14ac:dyDescent="0.25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.75" hidden="1" thickBot="1" x14ac:dyDescent="0.25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.75" hidden="1" thickBot="1" x14ac:dyDescent="0.25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.75" hidden="1" thickBot="1" x14ac:dyDescent="0.25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.75" hidden="1" thickBot="1" x14ac:dyDescent="0.25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.75" hidden="1" thickBot="1" x14ac:dyDescent="0.25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.75" hidden="1" thickBot="1" x14ac:dyDescent="0.25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.75" hidden="1" thickBot="1" x14ac:dyDescent="0.25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.75" hidden="1" thickBot="1" x14ac:dyDescent="0.25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.75" hidden="1" thickBot="1" x14ac:dyDescent="0.25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.75" hidden="1" thickBot="1" x14ac:dyDescent="0.25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.75" hidden="1" thickBot="1" x14ac:dyDescent="0.25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.75" hidden="1" thickBot="1" x14ac:dyDescent="0.25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.75" hidden="1" thickBot="1" x14ac:dyDescent="0.25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.75" hidden="1" thickBot="1" x14ac:dyDescent="0.25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.75" hidden="1" thickBot="1" x14ac:dyDescent="0.25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.75" hidden="1" thickBot="1" x14ac:dyDescent="0.25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.75" hidden="1" thickBot="1" x14ac:dyDescent="0.25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.75" hidden="1" thickBot="1" x14ac:dyDescent="0.25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.75" hidden="1" thickBot="1" x14ac:dyDescent="0.25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.75" hidden="1" thickBot="1" x14ac:dyDescent="0.25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.75" hidden="1" thickBot="1" x14ac:dyDescent="0.25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.75" hidden="1" thickBot="1" x14ac:dyDescent="0.25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.75" hidden="1" thickBot="1" x14ac:dyDescent="0.25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.75" hidden="1" thickBot="1" x14ac:dyDescent="0.25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.75" hidden="1" thickBot="1" x14ac:dyDescent="0.25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6.5" hidden="1" thickBot="1" x14ac:dyDescent="0.3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.75" hidden="1" thickBot="1" x14ac:dyDescent="0.25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.75" hidden="1" thickBot="1" x14ac:dyDescent="0.25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.75" hidden="1" thickBot="1" x14ac:dyDescent="0.25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.75" hidden="1" thickBot="1" x14ac:dyDescent="0.25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.75" hidden="1" thickBot="1" x14ac:dyDescent="0.25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.75" hidden="1" thickBot="1" x14ac:dyDescent="0.25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.75" hidden="1" thickBot="1" x14ac:dyDescent="0.25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.75" hidden="1" thickBot="1" x14ac:dyDescent="0.25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.75" hidden="1" thickBot="1" x14ac:dyDescent="0.25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.75" hidden="1" thickBot="1" x14ac:dyDescent="0.25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.75" hidden="1" thickBot="1" x14ac:dyDescent="0.25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.75" hidden="1" thickBot="1" x14ac:dyDescent="0.25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.75" hidden="1" thickBot="1" x14ac:dyDescent="0.25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.75" hidden="1" thickBot="1" x14ac:dyDescent="0.25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.75" hidden="1" thickBot="1" x14ac:dyDescent="0.25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.75" hidden="1" thickBot="1" x14ac:dyDescent="0.25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.75" hidden="1" thickBot="1" x14ac:dyDescent="0.25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.75" hidden="1" thickBot="1" x14ac:dyDescent="0.25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.75" hidden="1" thickBot="1" x14ac:dyDescent="0.25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.75" hidden="1" thickBot="1" x14ac:dyDescent="0.25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.75" hidden="1" thickBot="1" x14ac:dyDescent="0.25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.75" hidden="1" thickBot="1" x14ac:dyDescent="0.25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.75" hidden="1" thickBot="1" x14ac:dyDescent="0.25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.75" hidden="1" thickBot="1" x14ac:dyDescent="0.25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.75" hidden="1" thickBot="1" x14ac:dyDescent="0.25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.75" hidden="1" thickBot="1" x14ac:dyDescent="0.25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.75" hidden="1" thickBot="1" x14ac:dyDescent="0.25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.75" hidden="1" thickBot="1" x14ac:dyDescent="0.25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.75" hidden="1" thickBot="1" x14ac:dyDescent="0.25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.75" hidden="1" thickBot="1" x14ac:dyDescent="0.25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.75" hidden="1" thickBot="1" x14ac:dyDescent="0.25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.75" hidden="1" thickBot="1" x14ac:dyDescent="0.25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.75" hidden="1" thickBot="1" x14ac:dyDescent="0.25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.75" hidden="1" thickBot="1" x14ac:dyDescent="0.25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.75" hidden="1" thickBot="1" x14ac:dyDescent="0.25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.75" hidden="1" thickBot="1" x14ac:dyDescent="0.25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.75" hidden="1" thickBot="1" x14ac:dyDescent="0.25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.75" hidden="1" thickBot="1" x14ac:dyDescent="0.25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.75" hidden="1" thickBot="1" x14ac:dyDescent="0.25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.75" hidden="1" thickBot="1" x14ac:dyDescent="0.25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.75" hidden="1" thickBot="1" x14ac:dyDescent="0.25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.75" hidden="1" thickBot="1" x14ac:dyDescent="0.25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.75" hidden="1" thickBot="1" x14ac:dyDescent="0.25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t="13.5" hidden="1" thickBot="1" x14ac:dyDescent="0.25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t="13.5" hidden="1" thickBot="1" x14ac:dyDescent="0.25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t="13.5" hidden="1" thickBot="1" x14ac:dyDescent="0.25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t="13.5" hidden="1" thickBot="1" x14ac:dyDescent="0.25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t="13.5" hidden="1" thickBot="1" x14ac:dyDescent="0.25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t="13.5" hidden="1" thickBot="1" x14ac:dyDescent="0.25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t="13.5" hidden="1" thickBot="1" x14ac:dyDescent="0.25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t="13.5" hidden="1" thickBot="1" x14ac:dyDescent="0.25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t="13.5" hidden="1" thickBot="1" x14ac:dyDescent="0.25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t="13.5" hidden="1" thickBot="1" x14ac:dyDescent="0.25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t="13.5" hidden="1" thickBot="1" x14ac:dyDescent="0.25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t="13.5" hidden="1" thickBot="1" x14ac:dyDescent="0.25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t="13.5" hidden="1" thickBot="1" x14ac:dyDescent="0.25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t="13.5" hidden="1" thickBot="1" x14ac:dyDescent="0.25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t="13.5" hidden="1" thickBot="1" x14ac:dyDescent="0.25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t="13.5" hidden="1" thickBot="1" x14ac:dyDescent="0.25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t="13.5" hidden="1" thickBot="1" x14ac:dyDescent="0.25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t="13.5" hidden="1" thickBot="1" x14ac:dyDescent="0.25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t="13.5" hidden="1" thickBot="1" x14ac:dyDescent="0.25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t="13.5" hidden="1" thickBot="1" x14ac:dyDescent="0.25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t="13.5" hidden="1" thickBot="1" x14ac:dyDescent="0.25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t="13.5" hidden="1" thickBot="1" x14ac:dyDescent="0.25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t="13.5" hidden="1" thickBot="1" x14ac:dyDescent="0.25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t="13.5" hidden="1" thickBot="1" x14ac:dyDescent="0.25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t="13.5" hidden="1" thickBot="1" x14ac:dyDescent="0.25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t="13.5" hidden="1" thickBot="1" x14ac:dyDescent="0.25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t="13.5" hidden="1" thickBot="1" x14ac:dyDescent="0.25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t="13.5" hidden="1" thickBot="1" x14ac:dyDescent="0.25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t="13.5" hidden="1" thickBot="1" x14ac:dyDescent="0.25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t="13.5" hidden="1" thickBot="1" x14ac:dyDescent="0.25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t="13.5" hidden="1" thickBot="1" x14ac:dyDescent="0.25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t="13.5" hidden="1" thickBot="1" x14ac:dyDescent="0.25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t="13.5" hidden="1" thickBot="1" x14ac:dyDescent="0.25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t="13.5" hidden="1" thickBot="1" x14ac:dyDescent="0.25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t="13.5" hidden="1" thickBot="1" x14ac:dyDescent="0.25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t="13.5" hidden="1" thickBot="1" x14ac:dyDescent="0.25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t="13.5" hidden="1" thickBot="1" x14ac:dyDescent="0.25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t="13.5" hidden="1" thickBot="1" x14ac:dyDescent="0.25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t="13.5" hidden="1" thickBot="1" x14ac:dyDescent="0.25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t="13.5" hidden="1" thickBot="1" x14ac:dyDescent="0.25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t="13.5" hidden="1" thickBot="1" x14ac:dyDescent="0.25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t="13.5" hidden="1" thickBot="1" x14ac:dyDescent="0.25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t="13.5" hidden="1" thickBot="1" x14ac:dyDescent="0.25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t="13.5" hidden="1" thickBot="1" x14ac:dyDescent="0.25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t="13.5" hidden="1" thickBot="1" x14ac:dyDescent="0.25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t="13.5" hidden="1" thickBot="1" x14ac:dyDescent="0.25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t="13.5" hidden="1" thickBot="1" x14ac:dyDescent="0.25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t="13.5" hidden="1" thickBot="1" x14ac:dyDescent="0.25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t="13.5" hidden="1" thickBot="1" x14ac:dyDescent="0.25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t="13.5" hidden="1" thickBot="1" x14ac:dyDescent="0.25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t="13.5" hidden="1" thickBot="1" x14ac:dyDescent="0.25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t="13.5" hidden="1" thickBot="1" x14ac:dyDescent="0.25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t="13.5" hidden="1" thickBot="1" x14ac:dyDescent="0.25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t="13.5" hidden="1" thickBot="1" x14ac:dyDescent="0.25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t="13.5" hidden="1" thickBot="1" x14ac:dyDescent="0.25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t="13.5" hidden="1" thickBot="1" x14ac:dyDescent="0.25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t="13.5" hidden="1" thickBot="1" x14ac:dyDescent="0.25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t="13.5" hidden="1" thickBot="1" x14ac:dyDescent="0.25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t="13.5" hidden="1" thickBot="1" x14ac:dyDescent="0.25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t="13.5" hidden="1" thickBot="1" x14ac:dyDescent="0.25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t="13.5" hidden="1" thickBot="1" x14ac:dyDescent="0.25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t="13.5" hidden="1" thickBot="1" x14ac:dyDescent="0.25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t="13.5" hidden="1" thickBot="1" x14ac:dyDescent="0.25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t="13.5" hidden="1" thickBot="1" x14ac:dyDescent="0.25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t="13.5" hidden="1" thickBot="1" x14ac:dyDescent="0.25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t="13.5" hidden="1" thickBot="1" x14ac:dyDescent="0.25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t="13.5" hidden="1" thickBot="1" x14ac:dyDescent="0.25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t="13.5" hidden="1" thickBot="1" x14ac:dyDescent="0.25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t="13.5" hidden="1" thickBot="1" x14ac:dyDescent="0.25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t="13.5" hidden="1" thickBot="1" x14ac:dyDescent="0.25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t="13.5" hidden="1" thickBot="1" x14ac:dyDescent="0.25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t="13.5" hidden="1" thickBot="1" x14ac:dyDescent="0.25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t="13.5" hidden="1" thickBot="1" x14ac:dyDescent="0.25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t="13.5" hidden="1" thickBot="1" x14ac:dyDescent="0.25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t="13.5" hidden="1" thickBot="1" x14ac:dyDescent="0.25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t="13.5" hidden="1" thickBot="1" x14ac:dyDescent="0.25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t="13.5" hidden="1" thickBot="1" x14ac:dyDescent="0.25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t="13.5" hidden="1" thickBot="1" x14ac:dyDescent="0.25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t="13.5" hidden="1" thickBot="1" x14ac:dyDescent="0.25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t="13.5" hidden="1" thickBot="1" x14ac:dyDescent="0.25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t="13.5" hidden="1" thickBot="1" x14ac:dyDescent="0.25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t="13.5" hidden="1" thickBot="1" x14ac:dyDescent="0.25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t="13.5" hidden="1" thickBot="1" x14ac:dyDescent="0.25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t="13.5" hidden="1" thickBot="1" x14ac:dyDescent="0.25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t="13.5" hidden="1" thickBot="1" x14ac:dyDescent="0.25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t="13.5" hidden="1" thickBot="1" x14ac:dyDescent="0.25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t="13.5" hidden="1" thickBot="1" x14ac:dyDescent="0.25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t="13.5" hidden="1" thickBot="1" x14ac:dyDescent="0.25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t="13.5" hidden="1" thickBot="1" x14ac:dyDescent="0.25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t="13.5" hidden="1" thickBot="1" x14ac:dyDescent="0.25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t="13.5" hidden="1" thickBot="1" x14ac:dyDescent="0.25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t="13.5" hidden="1" thickBot="1" x14ac:dyDescent="0.25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t="13.5" hidden="1" thickBot="1" x14ac:dyDescent="0.25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t="13.5" hidden="1" thickBot="1" x14ac:dyDescent="0.25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t="13.5" hidden="1" thickBot="1" x14ac:dyDescent="0.25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t="13.5" hidden="1" thickBot="1" x14ac:dyDescent="0.25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t="13.5" hidden="1" thickBot="1" x14ac:dyDescent="0.25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t="13.5" hidden="1" thickBot="1" x14ac:dyDescent="0.25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hidden="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hidden="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hidden="1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hidden="1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hidden="1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hidden="1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hidden="1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hidden="1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hidden="1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hidden="1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hidden="1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hidden="1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29">
        <f t="shared" si="31"/>
        <v>2023</v>
      </c>
      <c r="B230" s="30" t="s">
        <v>18</v>
      </c>
      <c r="C230" s="305">
        <f>+'Indeks '!H233</f>
        <v>144.62942392685758</v>
      </c>
      <c r="D230" s="306">
        <f t="shared" si="30"/>
        <v>1.8044269982731998E-2</v>
      </c>
      <c r="E230" s="306">
        <f>(SUM(C228:C230)-SUM(C225:C227))/SUM(C225:C227)</f>
        <v>2.4908880088877892E-2</v>
      </c>
      <c r="F230" s="306">
        <f>(SUM(C225:C230)-SUM(C219:C224))/SUM(C219:C224)</f>
        <v>-1.758816985360151E-2</v>
      </c>
      <c r="G230" s="306">
        <f>(SUM(C219:C230)-SUM(C207:C218))/SUM(C207:C218)</f>
        <v>-0.10386897386424962</v>
      </c>
      <c r="H230" s="305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307">
        <f t="shared" ref="D231:D242" si="32">(C231-C230)/C230</f>
        <v>-1.2566844604796816E-2</v>
      </c>
      <c r="E231" s="307"/>
      <c r="F231" s="307"/>
      <c r="G231" s="307"/>
      <c r="H231" s="308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146.13628915832277</v>
      </c>
      <c r="D240" s="265">
        <f t="shared" si="32"/>
        <v>4.1121782645116758E-3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145.65836023277802</v>
      </c>
      <c r="D241" s="275">
        <f t="shared" si="32"/>
        <v>-3.2704328835595465E-3</v>
      </c>
      <c r="E241" s="275"/>
      <c r="F241" s="275"/>
      <c r="G241" s="275"/>
      <c r="H241" s="259"/>
    </row>
    <row r="242" spans="1:8" ht="13.5" thickBot="1" x14ac:dyDescent="0.25">
      <c r="A242" s="29">
        <f t="shared" si="33"/>
        <v>2024</v>
      </c>
      <c r="B242" s="30" t="s">
        <v>18</v>
      </c>
      <c r="C242" s="305">
        <f>+'Indeks '!H245</f>
        <v>148.96863355188691</v>
      </c>
      <c r="D242" s="306">
        <f t="shared" si="32"/>
        <v>2.272628439465272E-2</v>
      </c>
      <c r="E242" s="306">
        <f>(SUM(C240:C242)-SUM(C237:C239))/SUM(C237:C239)</f>
        <v>8.1943206915015172E-3</v>
      </c>
      <c r="F242" s="306">
        <f>(SUM(C237:C242)-SUM(C231:C236))/SUM(C231:C236)</f>
        <v>3.4626435079381873E-2</v>
      </c>
      <c r="G242" s="306">
        <f>(SUM(C231:C242)-SUM(C219:C230))/SUM(C219:C230)</f>
        <v>1.1319860431467023E-2</v>
      </c>
      <c r="H242" s="305">
        <f>(C231+C232+C233+C234+C235+C236+C237+C238+C239+C240+C241+C242)/12</f>
        <v>143.87547259845778</v>
      </c>
    </row>
    <row r="243" spans="1:8" x14ac:dyDescent="0.2">
      <c r="A243" s="2">
        <v>2025</v>
      </c>
      <c r="B243" s="258" t="s">
        <v>8</v>
      </c>
      <c r="C243" s="259">
        <f>+'Indeks '!H246</f>
        <v>151.63327094957751</v>
      </c>
      <c r="D243" s="307">
        <f t="shared" ref="D243:D254" si="34">(C243-C242)/C242</f>
        <v>1.7887237965182008E-2</v>
      </c>
      <c r="E243" s="307"/>
      <c r="F243" s="307"/>
      <c r="G243" s="307"/>
      <c r="H243" s="308"/>
    </row>
    <row r="244" spans="1:8" x14ac:dyDescent="0.2">
      <c r="A244" s="10">
        <f>A243</f>
        <v>2025</v>
      </c>
      <c r="B244" t="s">
        <v>9</v>
      </c>
      <c r="C244" s="264">
        <f>+'Indeks '!H247</f>
        <v>150.45381674617113</v>
      </c>
      <c r="D244" s="265">
        <f t="shared" si="34"/>
        <v>-7.7783338446783387E-3</v>
      </c>
      <c r="E244" s="265"/>
      <c r="F244" s="265"/>
      <c r="G244" s="265"/>
      <c r="H244" s="264"/>
    </row>
    <row r="245" spans="1:8" x14ac:dyDescent="0.2">
      <c r="A245" s="267">
        <f t="shared" ref="A245:A254" si="35">A244</f>
        <v>2025</v>
      </c>
      <c r="B245" s="268" t="s">
        <v>10</v>
      </c>
      <c r="C245" s="269">
        <f>+'Indeks '!H248</f>
        <v>149.65429818292668</v>
      </c>
      <c r="D245" s="270">
        <f t="shared" si="34"/>
        <v>-5.3140463999880169E-3</v>
      </c>
      <c r="E245" s="270">
        <f>(SUM(C243:C245)-SUM(C240:C242))/SUM(C240:C242)</f>
        <v>2.4907026879341217E-2</v>
      </c>
      <c r="F245" s="270"/>
      <c r="G245" s="270"/>
      <c r="H245" s="269"/>
    </row>
    <row r="246" spans="1:8" x14ac:dyDescent="0.2">
      <c r="A246" s="262">
        <f t="shared" si="35"/>
        <v>2025</v>
      </c>
      <c r="B246" s="271" t="s">
        <v>11</v>
      </c>
      <c r="C246" s="264">
        <f>+'Indeks '!H249</f>
        <v>150.46947318144126</v>
      </c>
      <c r="D246" s="265">
        <f t="shared" si="34"/>
        <v>5.4470536991738589E-3</v>
      </c>
      <c r="E246" s="265"/>
      <c r="F246" s="265"/>
      <c r="G246" s="265"/>
      <c r="H246" s="264"/>
    </row>
    <row r="247" spans="1:8" x14ac:dyDescent="0.2">
      <c r="A247" s="273">
        <f t="shared" si="35"/>
        <v>2025</v>
      </c>
      <c r="B247" s="274" t="s">
        <v>12</v>
      </c>
      <c r="C247" s="239">
        <f>+'Indeks '!H250</f>
        <v>150.4808719666282</v>
      </c>
      <c r="D247" s="111">
        <f t="shared" si="34"/>
        <v>7.5754802259432342E-5</v>
      </c>
      <c r="E247" s="111"/>
      <c r="F247" s="111"/>
      <c r="G247" s="111"/>
      <c r="H247" s="111"/>
    </row>
    <row r="248" spans="1:8" x14ac:dyDescent="0.2">
      <c r="A248" s="276">
        <f t="shared" si="35"/>
        <v>2025</v>
      </c>
      <c r="B248" s="277" t="s">
        <v>13</v>
      </c>
      <c r="C248" s="240">
        <f>+'Indeks '!H251</f>
        <v>150.49228155071728</v>
      </c>
      <c r="D248" s="133">
        <f t="shared" si="34"/>
        <v>7.5820826527440974E-5</v>
      </c>
      <c r="E248" s="133">
        <f>(SUM(C246:C248)-SUM(C243:C245))/SUM(C243:C245)</f>
        <v>-6.6135003173889461E-4</v>
      </c>
      <c r="F248" s="133">
        <f>(SUM(C243:C248)-SUM(C237:C242))/SUM(C237:C242)</f>
        <v>2.8748806626310595E-2</v>
      </c>
      <c r="G248" s="133"/>
      <c r="H248" s="133"/>
    </row>
    <row r="249" spans="1:8" x14ac:dyDescent="0.2">
      <c r="A249" s="273">
        <f t="shared" si="35"/>
        <v>2025</v>
      </c>
      <c r="B249" s="293" t="s">
        <v>30</v>
      </c>
      <c r="C249" s="239">
        <f>+'Indeks '!H252</f>
        <v>151.4672746872825</v>
      </c>
      <c r="D249" s="134">
        <f t="shared" si="34"/>
        <v>6.4786919735590276E-3</v>
      </c>
      <c r="E249" s="134"/>
      <c r="F249" s="134"/>
      <c r="G249" s="134"/>
      <c r="H249" s="111"/>
    </row>
    <row r="250" spans="1:8" x14ac:dyDescent="0.2">
      <c r="A250" s="262">
        <f t="shared" si="35"/>
        <v>2025</v>
      </c>
      <c r="B250" s="271" t="s">
        <v>14</v>
      </c>
      <c r="C250" s="239">
        <f>+'Indeks '!H253</f>
        <v>151.47870590120903</v>
      </c>
      <c r="D250" s="111">
        <f t="shared" si="34"/>
        <v>7.5469859414376881E-5</v>
      </c>
      <c r="E250" s="111"/>
      <c r="F250" s="111"/>
      <c r="G250" s="111"/>
      <c r="H250" s="111"/>
    </row>
    <row r="251" spans="1:8" x14ac:dyDescent="0.2">
      <c r="A251" s="267">
        <f t="shared" si="35"/>
        <v>2025</v>
      </c>
      <c r="B251" s="280" t="s">
        <v>15</v>
      </c>
      <c r="C251" s="240">
        <f>+'Indeks '!H254</f>
        <v>151.49014794609204</v>
      </c>
      <c r="D251" s="133">
        <f t="shared" si="34"/>
        <v>7.5535665656359285E-5</v>
      </c>
      <c r="E251" s="133">
        <f>(SUM(C249:C251)-SUM(C246:C248))/SUM(C246:C248)</f>
        <v>6.6309684968985606E-3</v>
      </c>
      <c r="F251" s="133"/>
      <c r="G251" s="133"/>
      <c r="H251" s="133"/>
    </row>
    <row r="252" spans="1:8" x14ac:dyDescent="0.2">
      <c r="A252" s="17">
        <f t="shared" si="35"/>
        <v>2025</v>
      </c>
      <c r="B252" s="282" t="s">
        <v>16</v>
      </c>
      <c r="C252" s="239">
        <f>+'Indeks '!H255</f>
        <v>152.47546738085288</v>
      </c>
      <c r="D252" s="111">
        <f t="shared" si="34"/>
        <v>6.5041816125987716E-3</v>
      </c>
      <c r="E252" s="134"/>
      <c r="F252" s="134"/>
      <c r="G252" s="134"/>
      <c r="H252" s="111"/>
    </row>
    <row r="253" spans="1:8" x14ac:dyDescent="0.2">
      <c r="A253" s="273">
        <f t="shared" si="35"/>
        <v>2025</v>
      </c>
      <c r="B253" s="274" t="s">
        <v>17</v>
      </c>
      <c r="C253" s="239">
        <f>+'Indeks '!H256</f>
        <v>152.4869311197773</v>
      </c>
      <c r="D253" s="111">
        <f t="shared" si="34"/>
        <v>7.5184153367999389E-5</v>
      </c>
      <c r="E253" s="111"/>
      <c r="F253" s="111"/>
      <c r="G253" s="111"/>
      <c r="H253" s="111"/>
    </row>
    <row r="254" spans="1:8" ht="13.5" thickBot="1" x14ac:dyDescent="0.25">
      <c r="A254" s="29">
        <f t="shared" si="35"/>
        <v>2025</v>
      </c>
      <c r="B254" s="30" t="s">
        <v>18</v>
      </c>
      <c r="C254" s="301">
        <f>+'Indeks '!H257</f>
        <v>152.4984057218079</v>
      </c>
      <c r="D254" s="302">
        <f t="shared" si="34"/>
        <v>7.5249740724270329E-5</v>
      </c>
      <c r="E254" s="303">
        <f>(SUM(C252:C254)-SUM(C249:C251))/SUM(C249:C251)</f>
        <v>6.6558873688326381E-3</v>
      </c>
      <c r="F254" s="303">
        <f>(SUM(C249:C254)-SUM(C243:C248))/SUM(C243:C248)</f>
        <v>9.6468937206882609E-3</v>
      </c>
      <c r="G254" s="303">
        <f>(SUM(C243:C254)-SUM(C231:C242))/SUM(C231:C242)</f>
        <v>5.1303204867190547E-2</v>
      </c>
      <c r="H254" s="304">
        <f>(C243+C244+C245+C246+C247+C248+C249+C250+C251+C252+C253+C254)/12</f>
        <v>151.25674544454031</v>
      </c>
    </row>
    <row r="255" spans="1:8" x14ac:dyDescent="0.2">
      <c r="A255" s="2">
        <v>2026</v>
      </c>
      <c r="B255" s="258" t="s">
        <v>8</v>
      </c>
      <c r="C255" s="239">
        <f>+'Indeks '!H258</f>
        <v>153.42093006396198</v>
      </c>
      <c r="D255" s="111">
        <f t="shared" ref="D255:D266" si="36">(C255-C254)/C254</f>
        <v>6.0494031907256324E-3</v>
      </c>
      <c r="E255" s="111"/>
      <c r="F255" s="111"/>
      <c r="G255" s="111"/>
      <c r="H255" s="111"/>
    </row>
    <row r="256" spans="1:8" x14ac:dyDescent="0.2">
      <c r="A256" s="10">
        <f>A255</f>
        <v>2026</v>
      </c>
      <c r="B256" t="s">
        <v>9</v>
      </c>
      <c r="C256" s="239">
        <f>+'Indeks '!H259</f>
        <v>153.43618182151056</v>
      </c>
      <c r="D256" s="111">
        <f t="shared" si="36"/>
        <v>9.9411192085881395E-5</v>
      </c>
      <c r="E256" s="111"/>
      <c r="F256" s="111"/>
      <c r="G256" s="111"/>
      <c r="H256" s="111"/>
    </row>
    <row r="257" spans="1:8" x14ac:dyDescent="0.2">
      <c r="A257" s="267">
        <f t="shared" ref="A257:A266" si="37">A256</f>
        <v>2026</v>
      </c>
      <c r="B257" s="268" t="s">
        <v>10</v>
      </c>
      <c r="C257" s="240">
        <f>+'Indeks '!H260</f>
        <v>153.45146302761049</v>
      </c>
      <c r="D257" s="133">
        <f t="shared" si="36"/>
        <v>9.9593237517500629E-5</v>
      </c>
      <c r="E257" s="133">
        <f>(SUM(C255:C257)-SUM(C252:C254))/SUM(C252:C254)</f>
        <v>6.2251687234393862E-3</v>
      </c>
      <c r="F257" s="133"/>
      <c r="G257" s="133"/>
      <c r="H257" s="133"/>
    </row>
    <row r="258" spans="1:8" x14ac:dyDescent="0.2">
      <c r="A258" s="262">
        <f t="shared" si="37"/>
        <v>2026</v>
      </c>
      <c r="B258" s="271" t="s">
        <v>11</v>
      </c>
      <c r="C258" s="239">
        <f>+'Indeks '!H261</f>
        <v>154.38301043200701</v>
      </c>
      <c r="D258" s="134">
        <f t="shared" si="36"/>
        <v>6.0706322769233691E-3</v>
      </c>
      <c r="E258" s="134"/>
      <c r="F258" s="134"/>
      <c r="G258" s="134"/>
      <c r="H258" s="111"/>
    </row>
    <row r="259" spans="1:8" x14ac:dyDescent="0.2">
      <c r="A259" s="273">
        <f t="shared" si="37"/>
        <v>2026</v>
      </c>
      <c r="B259" s="274" t="s">
        <v>12</v>
      </c>
      <c r="C259" s="239">
        <f>+'Indeks '!H262</f>
        <v>154.39835067445583</v>
      </c>
      <c r="D259" s="111">
        <f t="shared" si="36"/>
        <v>9.9364835585785167E-5</v>
      </c>
      <c r="E259" s="111"/>
      <c r="F259" s="111"/>
      <c r="G259" s="111"/>
      <c r="H259" s="111"/>
    </row>
    <row r="260" spans="1:8" x14ac:dyDescent="0.2">
      <c r="A260" s="276">
        <f t="shared" si="37"/>
        <v>2026</v>
      </c>
      <c r="B260" s="277" t="s">
        <v>13</v>
      </c>
      <c r="C260" s="240">
        <f>+'Indeks '!H263</f>
        <v>154.41372050485253</v>
      </c>
      <c r="D260" s="133">
        <f t="shared" si="36"/>
        <v>9.9546597030135371E-5</v>
      </c>
      <c r="E260" s="133">
        <f>(SUM(C258:C260)-SUM(C255:C257))/SUM(C255:C257)</f>
        <v>6.2708080091216289E-3</v>
      </c>
      <c r="F260" s="133">
        <f>(SUM(C255:C260)-SUM(C249:C254))/SUM(C249:C254)</f>
        <v>1.2728109230815316E-2</v>
      </c>
      <c r="G260" s="133"/>
      <c r="H260" s="133"/>
    </row>
    <row r="261" spans="1:8" x14ac:dyDescent="0.2">
      <c r="A261" s="273">
        <f t="shared" si="37"/>
        <v>2026</v>
      </c>
      <c r="B261" s="293" t="s">
        <v>30</v>
      </c>
      <c r="C261" s="239">
        <f>+'Indeks '!H264</f>
        <v>155.3543793748951</v>
      </c>
      <c r="D261" s="134">
        <f t="shared" si="36"/>
        <v>6.0918088558911962E-3</v>
      </c>
      <c r="E261" s="134"/>
      <c r="F261" s="134"/>
      <c r="G261" s="134"/>
      <c r="H261" s="111"/>
    </row>
    <row r="262" spans="1:8" x14ac:dyDescent="0.2">
      <c r="A262" s="262">
        <f t="shared" si="37"/>
        <v>2026</v>
      </c>
      <c r="B262" s="271" t="s">
        <v>14</v>
      </c>
      <c r="C262" s="239">
        <f>+'Indeks '!H265</f>
        <v>155.36980852111097</v>
      </c>
      <c r="D262" s="111">
        <f t="shared" si="36"/>
        <v>9.9315811230736659E-5</v>
      </c>
      <c r="E262" s="111"/>
      <c r="F262" s="111"/>
      <c r="G262" s="111"/>
      <c r="H262" s="111"/>
    </row>
    <row r="263" spans="1:8" x14ac:dyDescent="0.2">
      <c r="A263" s="267">
        <f t="shared" si="37"/>
        <v>2026</v>
      </c>
      <c r="B263" s="280" t="s">
        <v>15</v>
      </c>
      <c r="C263" s="240">
        <f>+'Indeks '!H266</f>
        <v>155.38526739534919</v>
      </c>
      <c r="D263" s="133">
        <f t="shared" si="36"/>
        <v>9.9497285768487947E-5</v>
      </c>
      <c r="E263" s="133">
        <f>(SUM(C261:C263)-SUM(C258:C260))/SUM(C258:C260)</f>
        <v>6.2918925432060308E-3</v>
      </c>
      <c r="F263" s="133"/>
      <c r="G263" s="133"/>
      <c r="H263" s="133"/>
    </row>
    <row r="264" spans="1:8" x14ac:dyDescent="0.2">
      <c r="A264" s="17">
        <f t="shared" si="37"/>
        <v>2026</v>
      </c>
      <c r="B264" s="282" t="s">
        <v>16</v>
      </c>
      <c r="C264" s="239">
        <f>+'Indeks '!H267</f>
        <v>156.33512700291547</v>
      </c>
      <c r="D264" s="111">
        <f t="shared" si="36"/>
        <v>6.1129322199481046E-3</v>
      </c>
      <c r="E264" s="134"/>
      <c r="F264" s="134"/>
      <c r="G264" s="134"/>
      <c r="H264" s="111"/>
    </row>
    <row r="265" spans="1:8" x14ac:dyDescent="0.2">
      <c r="A265" s="273">
        <f t="shared" si="37"/>
        <v>2026</v>
      </c>
      <c r="B265" s="274" t="s">
        <v>17</v>
      </c>
      <c r="C265" s="239">
        <f>+'Indeks '!H268</f>
        <v>156.35064547380219</v>
      </c>
      <c r="D265" s="111">
        <f t="shared" si="36"/>
        <v>9.9264133302740106E-5</v>
      </c>
      <c r="E265" s="111"/>
      <c r="F265" s="111"/>
      <c r="G265" s="111"/>
      <c r="H265" s="111"/>
    </row>
    <row r="266" spans="1:8" x14ac:dyDescent="0.2">
      <c r="A266" s="12">
        <f t="shared" si="37"/>
        <v>2026</v>
      </c>
      <c r="B266" s="13" t="s">
        <v>18</v>
      </c>
      <c r="C266" s="240">
        <f>+'Indeks '!H269</f>
        <v>156.36619381346682</v>
      </c>
      <c r="D266" s="75">
        <f t="shared" si="36"/>
        <v>9.9445318038283718E-5</v>
      </c>
      <c r="E266" s="133">
        <f>(SUM(C264:C266)-SUM(C261:C263))/SUM(C261:C263)</f>
        <v>6.3129184903359626E-3</v>
      </c>
      <c r="F266" s="133">
        <f>(SUM(C261:C266)-SUM(C255:C260))/SUM(C255:C260)</f>
        <v>1.2623409744813732E-2</v>
      </c>
      <c r="G266" s="133">
        <f>(SUM(C255:C266)-SUM(C243:C254))/SUM(C243:C254)</f>
        <v>2.4012225396054188E-2</v>
      </c>
      <c r="H266" s="257">
        <f>(C255+C256+C257+C258+C259+C260+C261+C262+C263+C264+C265+C266)/12</f>
        <v>154.88875650882821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B8" sqref="B8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89.25" x14ac:dyDescent="0.2">
      <c r="A5" s="96" t="s">
        <v>3</v>
      </c>
      <c r="B5" s="119" t="s">
        <v>138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116</v>
      </c>
      <c r="B6" s="314" t="s">
        <v>140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314"/>
      <c r="D7" s="6"/>
      <c r="E7" s="59"/>
      <c r="F7" s="59"/>
    </row>
    <row r="8" spans="1:6" ht="66" customHeight="1" x14ac:dyDescent="0.2">
      <c r="A8" s="96"/>
      <c r="B8" s="173" t="s">
        <v>119</v>
      </c>
      <c r="D8" s="6"/>
      <c r="E8" s="59"/>
      <c r="F8" s="59"/>
    </row>
    <row r="9" spans="1:6" ht="47.25" customHeight="1" x14ac:dyDescent="0.2">
      <c r="A9" s="96"/>
      <c r="B9" s="315" t="s">
        <v>122</v>
      </c>
      <c r="C9" s="315"/>
      <c r="D9" s="315"/>
      <c r="E9" s="315"/>
      <c r="F9" s="59"/>
    </row>
    <row r="10" spans="1:6" ht="25.5" x14ac:dyDescent="0.2">
      <c r="A10" s="96" t="s">
        <v>5</v>
      </c>
      <c r="B10" s="119" t="s">
        <v>70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71</v>
      </c>
      <c r="D11" s="6"/>
      <c r="E11" s="59"/>
      <c r="F11" s="59"/>
    </row>
    <row r="12" spans="1:6" ht="114.75" x14ac:dyDescent="0.2">
      <c r="A12" s="96" t="s">
        <v>6</v>
      </c>
      <c r="B12" s="119" t="s">
        <v>139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130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129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6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1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10"/>
  <sheetViews>
    <sheetView view="pageBreakPreview" topLeftCell="A73" zoomScale="90" zoomScaleNormal="80" zoomScaleSheetLayoutView="90" workbookViewId="0">
      <selection activeCell="H103" sqref="H103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318" t="s">
        <v>109</v>
      </c>
      <c r="B1" s="318"/>
      <c r="C1" s="318"/>
      <c r="D1" s="318"/>
      <c r="E1" s="318"/>
      <c r="F1" s="318"/>
      <c r="G1" s="318"/>
      <c r="H1" s="318"/>
      <c r="I1" s="318"/>
    </row>
    <row r="2" spans="1:14" ht="13.5" thickBot="1" x14ac:dyDescent="0.25"/>
    <row r="3" spans="1:14" ht="15" x14ac:dyDescent="0.25">
      <c r="A3" s="203" t="s">
        <v>110</v>
      </c>
      <c r="B3" s="222"/>
      <c r="C3" s="46"/>
      <c r="D3" s="204"/>
      <c r="E3" s="203"/>
      <c r="F3" s="47"/>
      <c r="G3" s="47"/>
      <c r="H3" s="161"/>
      <c r="J3" s="198" t="s">
        <v>88</v>
      </c>
    </row>
    <row r="4" spans="1:14" ht="15" x14ac:dyDescent="0.25">
      <c r="A4" s="233" t="s">
        <v>125</v>
      </c>
      <c r="B4" s="223"/>
      <c r="C4" s="223"/>
      <c r="H4" s="162"/>
      <c r="J4" t="s">
        <v>76</v>
      </c>
      <c r="K4" t="s">
        <v>89</v>
      </c>
      <c r="L4">
        <v>2.58</v>
      </c>
      <c r="M4" t="s">
        <v>90</v>
      </c>
      <c r="N4" t="s">
        <v>91</v>
      </c>
    </row>
    <row r="5" spans="1:14" ht="15" x14ac:dyDescent="0.25">
      <c r="A5" s="183" t="s">
        <v>115</v>
      </c>
      <c r="B5" s="181" t="s">
        <v>3</v>
      </c>
      <c r="C5" s="181" t="s">
        <v>4</v>
      </c>
      <c r="D5" s="170" t="s">
        <v>73</v>
      </c>
      <c r="E5" s="181" t="s">
        <v>6</v>
      </c>
      <c r="F5" s="182" t="s">
        <v>7</v>
      </c>
      <c r="G5" s="182" t="s">
        <v>0</v>
      </c>
      <c r="H5" s="162"/>
      <c r="J5" t="s">
        <v>80</v>
      </c>
      <c r="K5" t="s">
        <v>89</v>
      </c>
      <c r="L5">
        <v>8.9999999999999993E-3</v>
      </c>
      <c r="M5" t="s">
        <v>90</v>
      </c>
      <c r="N5" s="199" t="s">
        <v>92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78</v>
      </c>
      <c r="K6" t="s">
        <v>89</v>
      </c>
      <c r="L6">
        <v>0</v>
      </c>
      <c r="M6" t="s">
        <v>90</v>
      </c>
      <c r="N6" s="199" t="s">
        <v>93</v>
      </c>
    </row>
    <row r="7" spans="1:14" x14ac:dyDescent="0.2">
      <c r="A7" s="153" t="s">
        <v>123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74</v>
      </c>
      <c r="K7" t="s">
        <v>89</v>
      </c>
      <c r="L7">
        <v>7.49</v>
      </c>
      <c r="M7" t="s">
        <v>90</v>
      </c>
      <c r="N7" t="s">
        <v>91</v>
      </c>
    </row>
    <row r="8" spans="1:14" x14ac:dyDescent="0.2">
      <c r="A8" s="153" t="s">
        <v>124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94</v>
      </c>
      <c r="K8" t="s">
        <v>89</v>
      </c>
      <c r="L8">
        <v>0.1</v>
      </c>
      <c r="M8" t="s">
        <v>90</v>
      </c>
      <c r="N8" t="s">
        <v>95</v>
      </c>
    </row>
    <row r="9" spans="1:14" x14ac:dyDescent="0.2">
      <c r="A9" s="155" t="s">
        <v>79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96</v>
      </c>
      <c r="K9" t="s">
        <v>89</v>
      </c>
      <c r="L9" s="21">
        <f>0.25*SUM(L7:L8)</f>
        <v>1.8975</v>
      </c>
      <c r="M9" t="s">
        <v>90</v>
      </c>
      <c r="N9" t="s">
        <v>97</v>
      </c>
    </row>
    <row r="10" spans="1:14" x14ac:dyDescent="0.2">
      <c r="A10" s="184" t="s">
        <v>120</v>
      </c>
      <c r="B10" s="181" t="s">
        <v>3</v>
      </c>
      <c r="C10" s="232" t="s">
        <v>116</v>
      </c>
      <c r="D10" s="170" t="s">
        <v>73</v>
      </c>
      <c r="E10" s="181" t="s">
        <v>6</v>
      </c>
      <c r="F10" s="182" t="s">
        <v>7</v>
      </c>
      <c r="G10" s="176"/>
      <c r="H10" s="162"/>
      <c r="J10" t="s">
        <v>81</v>
      </c>
      <c r="K10" t="s">
        <v>89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98</v>
      </c>
      <c r="K11" t="s">
        <v>89</v>
      </c>
      <c r="L11" s="201">
        <f>L10/L15</f>
        <v>12.83128125</v>
      </c>
    </row>
    <row r="12" spans="1:14" x14ac:dyDescent="0.2">
      <c r="A12" s="153" t="s">
        <v>75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77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99</v>
      </c>
      <c r="K13" t="s">
        <v>82</v>
      </c>
      <c r="L13">
        <v>33.6</v>
      </c>
      <c r="M13" t="s">
        <v>100</v>
      </c>
      <c r="N13" t="s">
        <v>101</v>
      </c>
    </row>
    <row r="14" spans="1:14" x14ac:dyDescent="0.2">
      <c r="A14" s="155" t="s">
        <v>79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102</v>
      </c>
      <c r="K14" t="s">
        <v>82</v>
      </c>
      <c r="L14">
        <v>35.700000000000003</v>
      </c>
      <c r="M14" t="s">
        <v>100</v>
      </c>
      <c r="N14" t="s">
        <v>101</v>
      </c>
    </row>
    <row r="15" spans="1:14" x14ac:dyDescent="0.2">
      <c r="H15" s="162"/>
      <c r="J15" t="s">
        <v>103</v>
      </c>
      <c r="K15" t="s">
        <v>104</v>
      </c>
      <c r="L15" s="202">
        <f>L13/L14</f>
        <v>0.94117647058823528</v>
      </c>
    </row>
    <row r="16" spans="1:14" ht="13.15" customHeight="1" x14ac:dyDescent="0.2">
      <c r="A16" s="319" t="s">
        <v>111</v>
      </c>
      <c r="B16" s="319"/>
      <c r="C16" s="319"/>
      <c r="D16" s="319"/>
      <c r="E16" s="319"/>
      <c r="F16" s="319"/>
      <c r="G16" s="319"/>
      <c r="H16" s="162"/>
    </row>
    <row r="17" spans="1:14" x14ac:dyDescent="0.2">
      <c r="A17" s="319"/>
      <c r="B17" s="319"/>
      <c r="C17" s="319"/>
      <c r="D17" s="319"/>
      <c r="E17" s="319"/>
      <c r="F17" s="319"/>
      <c r="G17" s="31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105</v>
      </c>
    </row>
    <row r="19" spans="1:14" ht="15.6" customHeight="1" x14ac:dyDescent="0.2">
      <c r="J19" t="s">
        <v>76</v>
      </c>
      <c r="K19" t="s">
        <v>89</v>
      </c>
      <c r="L19">
        <v>2.58</v>
      </c>
    </row>
    <row r="20" spans="1:14" x14ac:dyDescent="0.2">
      <c r="J20" t="s">
        <v>80</v>
      </c>
      <c r="K20" t="s">
        <v>89</v>
      </c>
      <c r="L20">
        <v>8.9999999999999993E-3</v>
      </c>
    </row>
    <row r="21" spans="1:14" ht="14.45" customHeight="1" x14ac:dyDescent="0.25">
      <c r="J21" t="s">
        <v>78</v>
      </c>
      <c r="K21" t="s">
        <v>89</v>
      </c>
      <c r="L21" s="21">
        <v>0.433</v>
      </c>
      <c r="M21" t="s">
        <v>90</v>
      </c>
      <c r="N21" s="199" t="s">
        <v>106</v>
      </c>
    </row>
    <row r="22" spans="1:14" x14ac:dyDescent="0.2">
      <c r="A22" s="174"/>
      <c r="B22" s="316" t="s">
        <v>118</v>
      </c>
      <c r="C22" s="316" t="s">
        <v>72</v>
      </c>
      <c r="D22" s="175"/>
      <c r="E22" s="175"/>
      <c r="F22" s="175"/>
      <c r="G22" s="175"/>
      <c r="H22" s="176"/>
      <c r="J22" t="s">
        <v>74</v>
      </c>
      <c r="K22" t="s">
        <v>89</v>
      </c>
      <c r="L22" s="21">
        <v>4.7300000000000004</v>
      </c>
      <c r="M22" t="s">
        <v>90</v>
      </c>
      <c r="N22" t="s">
        <v>107</v>
      </c>
    </row>
    <row r="23" spans="1:14" x14ac:dyDescent="0.2">
      <c r="A23" s="177">
        <v>2020</v>
      </c>
      <c r="B23" s="317"/>
      <c r="C23" s="317"/>
      <c r="D23" s="180"/>
      <c r="E23" s="180"/>
      <c r="F23" s="180"/>
      <c r="G23" s="178" t="s">
        <v>121</v>
      </c>
      <c r="H23" s="179" t="s">
        <v>86</v>
      </c>
      <c r="J23" t="s">
        <v>94</v>
      </c>
      <c r="K23" t="s">
        <v>89</v>
      </c>
      <c r="L23">
        <f>0.1</f>
        <v>0.1</v>
      </c>
      <c r="M23" t="s">
        <v>90</v>
      </c>
      <c r="N23" t="s">
        <v>108</v>
      </c>
    </row>
    <row r="24" spans="1:14" x14ac:dyDescent="0.2">
      <c r="A24" s="190" t="s">
        <v>84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96</v>
      </c>
      <c r="K24" t="s">
        <v>89</v>
      </c>
      <c r="L24" s="21">
        <f>0.25*SUM(L22:L23)</f>
        <v>1.2075</v>
      </c>
      <c r="M24" t="s">
        <v>90</v>
      </c>
      <c r="N24" t="s">
        <v>97</v>
      </c>
    </row>
    <row r="25" spans="1:14" x14ac:dyDescent="0.2">
      <c r="A25" s="193" t="s">
        <v>85</v>
      </c>
      <c r="B25" s="11">
        <v>130.4</v>
      </c>
      <c r="C25" s="147" t="s">
        <v>117</v>
      </c>
      <c r="D25" s="147"/>
      <c r="E25" s="147"/>
      <c r="G25" s="191" t="s">
        <v>18</v>
      </c>
      <c r="H25" s="192">
        <v>71.260000000000005</v>
      </c>
      <c r="I25" s="228"/>
      <c r="J25" t="s">
        <v>81</v>
      </c>
      <c r="K25" t="s">
        <v>89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84</v>
      </c>
      <c r="H26" s="236">
        <v>70.8</v>
      </c>
      <c r="I26" s="235"/>
      <c r="J26" s="200" t="s">
        <v>98</v>
      </c>
      <c r="K26" t="s">
        <v>89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126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316" t="s">
        <v>118</v>
      </c>
      <c r="C37" s="316" t="s">
        <v>72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317"/>
      <c r="C38" s="317"/>
      <c r="D38" s="180"/>
      <c r="E38" s="180"/>
      <c r="F38" s="180"/>
      <c r="G38" s="178" t="s">
        <v>121</v>
      </c>
      <c r="H38" s="179" t="s">
        <v>86</v>
      </c>
      <c r="K38" s="21"/>
      <c r="M38" s="11"/>
    </row>
    <row r="39" spans="1:16" x14ac:dyDescent="0.2">
      <c r="A39" s="190" t="s">
        <v>84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85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84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126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316" t="s">
        <v>118</v>
      </c>
      <c r="C52" s="316" t="s">
        <v>72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317"/>
      <c r="C53" s="317"/>
      <c r="D53" s="180"/>
      <c r="E53" s="180"/>
      <c r="F53" s="180"/>
      <c r="G53" s="178" t="s">
        <v>121</v>
      </c>
      <c r="H53" s="179" t="s">
        <v>86</v>
      </c>
    </row>
    <row r="54" spans="1:8" x14ac:dyDescent="0.2">
      <c r="A54" s="190" t="s">
        <v>84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85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84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126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316" t="s">
        <v>118</v>
      </c>
      <c r="C67" s="316" t="s">
        <v>72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317"/>
      <c r="C68" s="317"/>
      <c r="D68" s="180"/>
      <c r="E68" s="180"/>
      <c r="F68" s="180"/>
      <c r="G68" s="178" t="s">
        <v>121</v>
      </c>
      <c r="H68" s="179" t="s">
        <v>86</v>
      </c>
    </row>
    <row r="69" spans="1:8" x14ac:dyDescent="0.2">
      <c r="A69" s="190" t="s">
        <v>84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85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84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126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316" t="s">
        <v>118</v>
      </c>
      <c r="C82" s="316" t="s">
        <v>72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317"/>
      <c r="C83" s="317"/>
      <c r="D83" s="180"/>
      <c r="E83" s="180"/>
      <c r="F83" s="180"/>
      <c r="G83" s="178" t="s">
        <v>121</v>
      </c>
      <c r="H83" s="179" t="s">
        <v>86</v>
      </c>
    </row>
    <row r="84" spans="1:8" x14ac:dyDescent="0.2">
      <c r="A84" s="190" t="s">
        <v>84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85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84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126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>
        <v>173.5</v>
      </c>
      <c r="C95" s="246">
        <f>+((B95/$B$25)*'Indeks '!$D$187)*(H95/$H$25)</f>
        <v>276.500958642765</v>
      </c>
      <c r="D95" s="13"/>
      <c r="E95" s="13"/>
      <c r="F95" s="13"/>
      <c r="G95" s="196" t="s">
        <v>65</v>
      </c>
      <c r="H95" s="195">
        <v>65.41</v>
      </c>
    </row>
    <row r="97" spans="1:8" x14ac:dyDescent="0.2">
      <c r="A97" s="174"/>
      <c r="B97" s="316" t="s">
        <v>118</v>
      </c>
      <c r="C97" s="316" t="s">
        <v>72</v>
      </c>
      <c r="D97" s="175"/>
      <c r="E97" s="175"/>
      <c r="F97" s="175"/>
      <c r="G97" s="175"/>
      <c r="H97" s="176"/>
    </row>
    <row r="98" spans="1:8" x14ac:dyDescent="0.2">
      <c r="A98" s="177">
        <v>2025</v>
      </c>
      <c r="B98" s="317"/>
      <c r="C98" s="317"/>
      <c r="D98" s="180"/>
      <c r="E98" s="180"/>
      <c r="F98" s="180"/>
      <c r="G98" s="178" t="s">
        <v>121</v>
      </c>
      <c r="H98" s="179" t="s">
        <v>86</v>
      </c>
    </row>
    <row r="99" spans="1:8" x14ac:dyDescent="0.2">
      <c r="A99" s="190" t="s">
        <v>84</v>
      </c>
      <c r="B99" s="11">
        <v>195.2</v>
      </c>
      <c r="C99" s="147">
        <f>+((B99/$B$25)*'Indeks '!$D$187)*(H99/$H$25)</f>
        <v>306.23248003939602</v>
      </c>
      <c r="D99" s="147"/>
      <c r="E99" s="100"/>
      <c r="G99" s="191" t="s">
        <v>17</v>
      </c>
      <c r="H99" s="197">
        <v>64.39</v>
      </c>
    </row>
    <row r="100" spans="1:8" x14ac:dyDescent="0.2">
      <c r="A100" s="193" t="s">
        <v>85</v>
      </c>
      <c r="B100" s="11">
        <v>186.6</v>
      </c>
      <c r="C100" s="147">
        <f>+((B100/$B$25)*'Indeks '!$D$187)*(H100/$H$25)</f>
        <v>294.74108242692012</v>
      </c>
      <c r="D100" s="147"/>
      <c r="E100" s="147"/>
      <c r="G100" s="191" t="s">
        <v>18</v>
      </c>
      <c r="H100" s="197">
        <v>64.83</v>
      </c>
    </row>
    <row r="101" spans="1:8" x14ac:dyDescent="0.2">
      <c r="A101" s="190" t="s">
        <v>10</v>
      </c>
      <c r="B101" s="11">
        <v>182.5</v>
      </c>
      <c r="C101" s="147">
        <f>+((B101/$B$25)*'Indeks '!$D$187)*(H101/$H$25)</f>
        <v>288.97642823566679</v>
      </c>
      <c r="G101" s="234" t="s">
        <v>84</v>
      </c>
      <c r="H101" s="236">
        <v>64.989999999999995</v>
      </c>
    </row>
    <row r="102" spans="1:8" x14ac:dyDescent="0.2">
      <c r="A102" s="193" t="s">
        <v>11</v>
      </c>
      <c r="B102" s="11">
        <v>178.8</v>
      </c>
      <c r="C102" s="147">
        <f>+((B102/$B$25)*'Indeks '!$D$187)*(H102/$H$25)</f>
        <v>288.91164369999086</v>
      </c>
      <c r="G102" s="191" t="s">
        <v>9</v>
      </c>
      <c r="H102" s="197">
        <v>66.319999999999993</v>
      </c>
    </row>
    <row r="103" spans="1:8" x14ac:dyDescent="0.2">
      <c r="A103" s="190" t="s">
        <v>12</v>
      </c>
      <c r="B103" s="11"/>
      <c r="C103" s="147">
        <f>+((B103/$B$25)*'Indeks '!$D$187)*(H103/$H$25)</f>
        <v>0</v>
      </c>
      <c r="G103" s="191" t="s">
        <v>10</v>
      </c>
      <c r="H103" s="197"/>
    </row>
    <row r="104" spans="1:8" x14ac:dyDescent="0.2">
      <c r="A104" s="193" t="s">
        <v>13</v>
      </c>
      <c r="B104" s="11"/>
      <c r="C104" s="147">
        <f>+((B104/$B$25)*'Indeks '!$D$187)*(H104/$H$25)</f>
        <v>0</v>
      </c>
      <c r="G104" s="238" t="s">
        <v>126</v>
      </c>
      <c r="H104" s="197"/>
    </row>
    <row r="105" spans="1:8" x14ac:dyDescent="0.2">
      <c r="A105" s="190" t="s">
        <v>30</v>
      </c>
      <c r="B105" s="11"/>
      <c r="C105" s="147">
        <f>+((B105/$B$25)*'Indeks '!$D$187)*(H105/$H$25)</f>
        <v>0</v>
      </c>
      <c r="G105" s="250" t="s">
        <v>59</v>
      </c>
      <c r="H105" s="197"/>
    </row>
    <row r="106" spans="1:8" x14ac:dyDescent="0.2">
      <c r="A106" s="190" t="s">
        <v>14</v>
      </c>
      <c r="B106" s="11"/>
      <c r="C106" s="147">
        <f>+((B106/$B$25)*'Indeks '!$D$187)*(H106/$H$25)</f>
        <v>0</v>
      </c>
      <c r="G106" s="251" t="s">
        <v>62</v>
      </c>
      <c r="H106" s="192"/>
    </row>
    <row r="107" spans="1:8" x14ac:dyDescent="0.2">
      <c r="A107" s="193" t="s">
        <v>15</v>
      </c>
      <c r="B107" s="11"/>
      <c r="C107" s="147">
        <f>+((B107/$B$25)*'Indeks '!$D$187)*(H107/$H$25)</f>
        <v>0</v>
      </c>
      <c r="G107" s="238" t="s">
        <v>61</v>
      </c>
      <c r="H107" s="192"/>
    </row>
    <row r="108" spans="1:8" x14ac:dyDescent="0.2">
      <c r="A108" s="193" t="s">
        <v>16</v>
      </c>
      <c r="B108" s="11"/>
      <c r="C108" s="147">
        <f>+((B108/$B$25)*'Indeks '!$D$187)*(H108/$H$25)</f>
        <v>0</v>
      </c>
      <c r="G108" s="191" t="s">
        <v>14</v>
      </c>
      <c r="H108" s="197"/>
    </row>
    <row r="109" spans="1:8" x14ac:dyDescent="0.2">
      <c r="A109" s="193" t="s">
        <v>17</v>
      </c>
      <c r="B109" s="11"/>
      <c r="C109" s="147">
        <f>+((B109/$B$25)*'Indeks '!$D$187)*(H109/$H$25)</f>
        <v>0</v>
      </c>
      <c r="G109" s="191" t="s">
        <v>64</v>
      </c>
      <c r="H109" s="192"/>
    </row>
    <row r="110" spans="1:8" x14ac:dyDescent="0.2">
      <c r="A110" s="194" t="s">
        <v>18</v>
      </c>
      <c r="B110" s="13"/>
      <c r="C110" s="246">
        <f>+((B110/$B$25)*'Indeks '!$D$187)*(H110/$H$25)</f>
        <v>0</v>
      </c>
      <c r="D110" s="13"/>
      <c r="E110" s="13"/>
      <c r="F110" s="13"/>
      <c r="G110" s="196" t="s">
        <v>65</v>
      </c>
      <c r="H110" s="195"/>
    </row>
  </sheetData>
  <mergeCells count="14">
    <mergeCell ref="B97:B98"/>
    <mergeCell ref="C97:C98"/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2024-12-19T10:37:13Z</cp:lastPrinted>
  <dcterms:created xsi:type="dcterms:W3CDTF">2009-05-19T06:17:18Z</dcterms:created>
  <dcterms:modified xsi:type="dcterms:W3CDTF">2025-03-19T08:11:37Z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