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SBLON\"/>
    </mc:Choice>
  </mc:AlternateContent>
  <xr:revisionPtr revIDLastSave="0" documentId="13_ncr:1_{F93C2E09-61CC-471E-B3EC-25DFDE4485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7" i="1" l="1"/>
  <c r="E247" i="1"/>
  <c r="C249" i="1"/>
  <c r="C248" i="1"/>
  <c r="C247" i="1"/>
  <c r="E246" i="1"/>
  <c r="E245" i="1"/>
  <c r="C246" i="1"/>
  <c r="C245" i="1"/>
  <c r="C244" i="1"/>
  <c r="C243" i="1"/>
  <c r="C242" i="1"/>
  <c r="C241" i="1"/>
  <c r="C240" i="1"/>
  <c r="H247" i="1" l="1"/>
  <c r="E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175" i="1" l="1"/>
  <c r="F246" i="1"/>
  <c r="F245" i="1"/>
  <c r="H246" i="1"/>
  <c r="H245" i="1"/>
  <c r="F244" i="1"/>
  <c r="H244" i="1" s="1"/>
  <c r="F243" i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H175" i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G108" i="2" l="1"/>
  <c r="F57" i="2"/>
  <c r="F31" i="2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C158" i="2" l="1"/>
  <c r="E114" i="2"/>
  <c r="H54" i="2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F115" i="2"/>
  <c r="G139" i="2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58" i="2" l="1"/>
  <c r="D157" i="5"/>
  <c r="H139" i="2"/>
  <c r="H142" i="2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48" i="1" l="1"/>
  <c r="G249" i="1" s="1"/>
  <c r="G250" i="1" s="1"/>
  <c r="G251" i="1" s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48" i="1"/>
  <c r="F249" i="1" s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48" i="1"/>
  <c r="E249" i="1" s="1"/>
  <c r="E250" i="1" s="1"/>
  <c r="E251" i="1" s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D248" i="1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H253" i="2"/>
  <c r="D255" i="2" l="1"/>
  <c r="C255" i="2"/>
  <c r="E255" i="2"/>
  <c r="C254" i="5"/>
  <c r="G255" i="2"/>
  <c r="D257" i="1"/>
  <c r="H256" i="1"/>
  <c r="F254" i="5"/>
  <c r="D254" i="5"/>
  <c r="D253" i="5"/>
  <c r="H254" i="5"/>
  <c r="G254" i="5"/>
  <c r="E254" i="5"/>
  <c r="H254" i="2"/>
  <c r="H255" i="2" l="1"/>
  <c r="C255" i="5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E257" i="5" s="1"/>
  <c r="C258" i="2"/>
  <c r="G258" i="2"/>
  <c r="F258" i="2"/>
  <c r="E258" i="2"/>
  <c r="D258" i="2"/>
  <c r="H257" i="2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D265" i="5" s="1"/>
  <c r="C266" i="2"/>
  <c r="G266" i="2"/>
  <c r="F266" i="2"/>
  <c r="E266" i="2"/>
  <c r="H265" i="2"/>
  <c r="H267" i="1"/>
  <c r="D267" i="2" s="1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<sst xmlns="http://schemas.openxmlformats.org/spreadsheetml/2006/main" count="991" uniqueCount="89">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</sst>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5" fillId="9" borderId="0" xfId="0" applyFont="1" applyFill="1" applyAlignment="1">
      <alignment horizontal="left" vertical="top" wrapText="1"/>
    </xf>
    <xf numFmtId="0" fontId="7" fillId="0" borderId="0" xfId="0" applyFont="1" applyBorder="1"/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5"/>
  <sheetViews>
    <sheetView tabSelected="1" view="pageBreakPreview" zoomScaleNormal="100" zoomScaleSheetLayoutView="100" workbookViewId="0">
      <pane xSplit="2" ySplit="183" topLeftCell="C232" activePane="bottomRight" state="frozen"/>
      <selection pane="topRight" activeCell="C1" sqref="C1"/>
      <selection pane="bottomLeft" activeCell="A184" sqref="A184"/>
      <selection pane="bottomRight" activeCell="E248" sqref="E248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68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87</v>
      </c>
      <c r="D3" s="140" t="s">
        <v>73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69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82</v>
      </c>
    </row>
    <row r="241" spans="1:10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10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10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10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10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+F$173*(123.5/103.6)/113.8*113.8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10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19">
        <v>167.2</v>
      </c>
      <c r="E246" s="162">
        <f>131/99.8*119.6</f>
        <v>156.98997995991985</v>
      </c>
      <c r="F246" s="157">
        <f>+F$173*(123.5/103.6)/113.8*113.1</f>
        <v>124.43144447509424</v>
      </c>
      <c r="G246" s="120">
        <v>2.73</v>
      </c>
      <c r="H246" s="138">
        <f t="shared" ref="H246" si="75">100+((C246-$C$40)/$C$40*100*$C$2)+((D246-$D$40)/$D$40*100*$D$2)+((E246-$E$40)/$E$40*100*$E$2)+((F246-$F$40)/$F$40*100*$F$2)+((G246-$G$40)/$G$40*100*$G$2)</f>
        <v>142.49963838878713</v>
      </c>
      <c r="J246" s="144" t="s">
        <v>86</v>
      </c>
    </row>
    <row r="247" spans="1:10" ht="15" x14ac:dyDescent="0.2">
      <c r="A247" s="18">
        <v>2024</v>
      </c>
      <c r="B247" s="185" t="s">
        <v>10</v>
      </c>
      <c r="C247" s="219">
        <f>(1.0101*156.1)/121.5*125.8</f>
        <v>163.25693446913579</v>
      </c>
      <c r="D247" s="116">
        <v>182.6</v>
      </c>
      <c r="E247" s="172">
        <f>131/99.8*120.8</f>
        <v>158.56513026052104</v>
      </c>
      <c r="F247" s="155">
        <f>+F$173*(123.5/103.6)/113.8*112.9</f>
        <v>124.21140655382972</v>
      </c>
      <c r="G247" s="118">
        <v>2.69</v>
      </c>
      <c r="H247" s="56">
        <f t="shared" ref="H247" si="76">100+((C247-$C$40)/$C$40*100*$C$2)+((D247-$D$40)/$D$40*100*$D$2)+((E247-$E$40)/$E$40*100*$E$2)+((F247-$F$40)/$F$40*100*$F$2)+((G247-$G$40)/$G$40*100*$G$2)</f>
        <v>144.55080437227085</v>
      </c>
    </row>
    <row r="248" spans="1:10" ht="15" x14ac:dyDescent="0.2">
      <c r="A248" s="11">
        <v>2024</v>
      </c>
      <c r="B248" s="144" t="s">
        <v>11</v>
      </c>
      <c r="C248" s="219">
        <f t="shared" ref="C248:C249" si="77">(1.0101*156.1)/121.5*125.8</f>
        <v>163.25693446913579</v>
      </c>
      <c r="D248" s="130">
        <f t="shared" ref="D247:D267" si="78">D247</f>
        <v>182.6</v>
      </c>
      <c r="E248" s="130">
        <f t="shared" ref="E247:E255" si="79">E247*(1+(((SUM(E$232:E$243)-SUM(E$220:E$231))/SUM(E$220:E$231))/12))</f>
        <v>158.72219062086214</v>
      </c>
      <c r="F248" s="130">
        <f t="shared" ref="F247:F255" si="80">F247*(1+(((SUM(F$232:F$243)-SUM(F$220:F$231))/SUM(F$220:F$231))/12))</f>
        <v>124.21701834593932</v>
      </c>
      <c r="G248" s="72">
        <f t="shared" ref="G247:G267" si="81">+G247</f>
        <v>2.69</v>
      </c>
      <c r="H248" s="179">
        <f t="shared" ref="H247:H254" si="82">100+((C248-$C$40)/$C$40*100*$C$2)+((D248-$D$40)/$D$40*100*$D$2)+((E248-$E$40)/$E$40*100*$E$2)+((F248-$F$40)/$F$40*100*$F$2)+((G248-$G$40)/$G$40*100*$G$2)</f>
        <v>144.56362078136297</v>
      </c>
    </row>
    <row r="249" spans="1:10" ht="15" x14ac:dyDescent="0.2">
      <c r="A249" s="13">
        <v>2024</v>
      </c>
      <c r="B249" s="175" t="s">
        <v>12</v>
      </c>
      <c r="C249" s="217">
        <f t="shared" si="77"/>
        <v>163.25693446913579</v>
      </c>
      <c r="D249" s="131">
        <f t="shared" si="78"/>
        <v>182.6</v>
      </c>
      <c r="E249" s="131">
        <f t="shared" si="79"/>
        <v>158.87940655107377</v>
      </c>
      <c r="F249" s="131">
        <f t="shared" si="80"/>
        <v>124.22263039158612</v>
      </c>
      <c r="G249" s="73">
        <f t="shared" si="81"/>
        <v>2.69</v>
      </c>
      <c r="H249" s="180">
        <f t="shared" si="82"/>
        <v>144.57644933889364</v>
      </c>
    </row>
    <row r="250" spans="1:10" ht="15" x14ac:dyDescent="0.2">
      <c r="A250" s="18">
        <v>2024</v>
      </c>
      <c r="B250" s="185" t="s">
        <v>30</v>
      </c>
      <c r="C250" s="130">
        <f t="shared" ref="C247:C255" si="83">C247*(1+(((SUM(C$232:C$243)-SUM(C$220:C$231))/SUM(C$220:C$231))/4))</f>
        <v>165.00100113378437</v>
      </c>
      <c r="D250" s="130">
        <f t="shared" si="78"/>
        <v>182.6</v>
      </c>
      <c r="E250" s="130">
        <f t="shared" si="79"/>
        <v>159.0367782052495</v>
      </c>
      <c r="F250" s="130">
        <f t="shared" si="80"/>
        <v>124.22824269078156</v>
      </c>
      <c r="G250" s="72">
        <f t="shared" si="81"/>
        <v>2.69</v>
      </c>
      <c r="H250" s="179">
        <f t="shared" si="82"/>
        <v>145.68133916549098</v>
      </c>
    </row>
    <row r="251" spans="1:10" ht="15" x14ac:dyDescent="0.2">
      <c r="A251" s="11">
        <v>2024</v>
      </c>
      <c r="B251" s="144" t="s">
        <v>13</v>
      </c>
      <c r="C251" s="130">
        <f t="shared" si="83"/>
        <v>165.00100113378437</v>
      </c>
      <c r="D251" s="130">
        <f t="shared" si="78"/>
        <v>182.6</v>
      </c>
      <c r="E251" s="130">
        <f t="shared" si="79"/>
        <v>159.19430573763549</v>
      </c>
      <c r="F251" s="130">
        <f t="shared" si="80"/>
        <v>124.23385524353709</v>
      </c>
      <c r="G251" s="72">
        <f t="shared" si="81"/>
        <v>2.69</v>
      </c>
      <c r="H251" s="179">
        <f t="shared" si="82"/>
        <v>145.69419205593593</v>
      </c>
    </row>
    <row r="252" spans="1:10" ht="15" x14ac:dyDescent="0.2">
      <c r="A252" s="13">
        <v>2024</v>
      </c>
      <c r="B252" s="175" t="s">
        <v>14</v>
      </c>
      <c r="C252" s="131">
        <f t="shared" si="83"/>
        <v>165.00100113378437</v>
      </c>
      <c r="D252" s="131">
        <f t="shared" si="78"/>
        <v>182.6</v>
      </c>
      <c r="E252" s="131">
        <f t="shared" si="79"/>
        <v>159.35198930263064</v>
      </c>
      <c r="F252" s="131">
        <f t="shared" si="80"/>
        <v>124.23946804986419</v>
      </c>
      <c r="G252" s="73">
        <f t="shared" si="81"/>
        <v>2.69</v>
      </c>
      <c r="H252" s="180">
        <f t="shared" si="82"/>
        <v>145.70705713088051</v>
      </c>
    </row>
    <row r="253" spans="1:10" ht="15" x14ac:dyDescent="0.2">
      <c r="A253" s="11">
        <v>2024</v>
      </c>
      <c r="B253" s="144" t="s">
        <v>15</v>
      </c>
      <c r="C253" s="130">
        <f t="shared" si="83"/>
        <v>166.76369958605426</v>
      </c>
      <c r="D253" s="130">
        <f t="shared" si="78"/>
        <v>182.6</v>
      </c>
      <c r="E253" s="130">
        <f t="shared" si="79"/>
        <v>159.50982905478685</v>
      </c>
      <c r="F253" s="130">
        <f>F252*(1+(((SUM(F$232:F$243)-SUM(F$220:F$231))/SUM(F$220:F$231))/12))</f>
        <v>124.24508110977429</v>
      </c>
      <c r="G253" s="72">
        <f t="shared" si="81"/>
        <v>2.69</v>
      </c>
      <c r="H253" s="179">
        <f t="shared" si="82"/>
        <v>146.82364982367966</v>
      </c>
    </row>
    <row r="254" spans="1:10" ht="15" x14ac:dyDescent="0.2">
      <c r="A254" s="11">
        <v>2024</v>
      </c>
      <c r="B254" s="144" t="s">
        <v>16</v>
      </c>
      <c r="C254" s="130">
        <f t="shared" si="83"/>
        <v>166.76369958605426</v>
      </c>
      <c r="D254" s="130">
        <f t="shared" si="78"/>
        <v>182.6</v>
      </c>
      <c r="E254" s="130">
        <f t="shared" si="79"/>
        <v>159.66782514880907</v>
      </c>
      <c r="F254" s="130">
        <f t="shared" si="80"/>
        <v>124.25069442327886</v>
      </c>
      <c r="G254" s="72">
        <f t="shared" si="81"/>
        <v>2.69</v>
      </c>
      <c r="H254" s="179">
        <f t="shared" si="82"/>
        <v>146.83653930376792</v>
      </c>
    </row>
    <row r="255" spans="1:10" ht="15.75" thickBot="1" x14ac:dyDescent="0.25">
      <c r="A255" s="31">
        <v>2024</v>
      </c>
      <c r="B255" s="186" t="s">
        <v>17</v>
      </c>
      <c r="C255" s="182">
        <f t="shared" si="83"/>
        <v>166.76369958605426</v>
      </c>
      <c r="D255" s="182">
        <f t="shared" si="78"/>
        <v>182.6</v>
      </c>
      <c r="E255" s="182">
        <f t="shared" si="79"/>
        <v>159.82597773955553</v>
      </c>
      <c r="F255" s="182">
        <f t="shared" si="80"/>
        <v>124.25630799038935</v>
      </c>
      <c r="G255" s="183">
        <f t="shared" si="81"/>
        <v>2.69</v>
      </c>
      <c r="H255" s="184">
        <f>100+((C255-$C$40)/$C$40*100*$C$2)+((D255-$D$40)/$D$40*100*$D$2)+((E255-$E$40)/$E$40*100*$E$2)+((F255-$F$40)/$F$40*100*$F$2)+((G255-$G$40)/$G$40*100*$G$2)</f>
        <v>146.84944100452412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168.40591618223718</v>
      </c>
      <c r="D256" s="130">
        <f t="shared" si="78"/>
        <v>182.6</v>
      </c>
      <c r="E256" s="130">
        <f>E255*(1+(((SUM(E$244:E$255)-SUM(E$232:E$243))/SUM(E$232:E$243))/12))</f>
        <v>160.08376837955632</v>
      </c>
      <c r="F256" s="130">
        <f>F255*(1+(((SUM(F$244:F$255)-SUM(F$232:F$243))/SUM(F$232:F$243))/12))</f>
        <v>124.22789789591803</v>
      </c>
      <c r="G256" s="72">
        <f>+G255</f>
        <v>2.69</v>
      </c>
      <c r="H256" s="197">
        <f>100+((C256-$C$40)/$C$40*100*$C$2)+((D256-$D$40)/$D$40*100*$D$2)+((E256-$E$40)/$E$40*100*$E$2)+((F256-$F$40)/$F$40*100*$F$2)+((G256-$G$40)/$G$40*100*$G$2)</f>
        <v>147.89487831257992</v>
      </c>
    </row>
    <row r="257" spans="1:13" ht="15" x14ac:dyDescent="0.2">
      <c r="A257" s="11">
        <v>2024</v>
      </c>
      <c r="B257" s="144" t="s">
        <v>8</v>
      </c>
      <c r="C257" s="130">
        <f t="shared" ref="C257:C267" si="84">C254*(1+(((SUM(C$244:C$255)-SUM(C$232:C$243))/SUM(C$232:C$243))/4))</f>
        <v>168.40591618223718</v>
      </c>
      <c r="D257" s="130">
        <f t="shared" si="78"/>
        <v>182.6</v>
      </c>
      <c r="E257" s="130">
        <f t="shared" ref="E257:E267" si="85">E256*(1+(((SUM(E$244:E$255)-SUM(E$232:E$243))/SUM(E$232:E$243))/12))</f>
        <v>160.34197482188793</v>
      </c>
      <c r="F257" s="130">
        <f t="shared" ref="F257:F267" si="86">F256*(1+(((SUM(F$244:F$255)-SUM(F$232:F$243))/SUM(F$232:F$243))/12))</f>
        <v>124.19949429716094</v>
      </c>
      <c r="G257" s="72">
        <f t="shared" si="81"/>
        <v>2.69</v>
      </c>
      <c r="H257" s="197">
        <f t="shared" ref="H257:H266" si="87">100+((C257-$C$40)/$C$40*100*$C$2)+((D257-$D$40)/$D$40*100*$D$2)+((E257-$E$40)/$E$40*100*$E$2)+((F257-$F$40)/$F$40*100*$F$2)+((G257-$G$40)/$G$40*100*$G$2)</f>
        <v>147.91207310470205</v>
      </c>
    </row>
    <row r="258" spans="1:13" ht="15" x14ac:dyDescent="0.2">
      <c r="A258" s="13">
        <v>2024</v>
      </c>
      <c r="B258" s="175" t="s">
        <v>9</v>
      </c>
      <c r="C258" s="131">
        <f t="shared" si="84"/>
        <v>168.40591618223718</v>
      </c>
      <c r="D258" s="131">
        <f t="shared" si="78"/>
        <v>182.6</v>
      </c>
      <c r="E258" s="131">
        <f t="shared" si="85"/>
        <v>160.60059773721702</v>
      </c>
      <c r="F258" s="131">
        <f t="shared" si="86"/>
        <v>124.1710971926329</v>
      </c>
      <c r="G258" s="73">
        <f t="shared" si="81"/>
        <v>2.69</v>
      </c>
      <c r="H258" s="198">
        <f t="shared" si="87"/>
        <v>147.92930101808415</v>
      </c>
    </row>
    <row r="259" spans="1:13" ht="15" x14ac:dyDescent="0.2">
      <c r="A259" s="18">
        <v>2024</v>
      </c>
      <c r="B259" s="185" t="s">
        <v>10</v>
      </c>
      <c r="C259" s="130">
        <f t="shared" si="84"/>
        <v>170.06430461530951</v>
      </c>
      <c r="D259" s="132">
        <f t="shared" si="78"/>
        <v>182.6</v>
      </c>
      <c r="E259" s="130">
        <f t="shared" si="85"/>
        <v>160.85963779729192</v>
      </c>
      <c r="F259" s="130">
        <f t="shared" si="86"/>
        <v>124.14270658084905</v>
      </c>
      <c r="G259" s="129">
        <f t="shared" si="81"/>
        <v>2.69</v>
      </c>
      <c r="H259" s="197">
        <f t="shared" si="87"/>
        <v>148.98496370205294</v>
      </c>
    </row>
    <row r="260" spans="1:13" ht="15" x14ac:dyDescent="0.2">
      <c r="A260" s="11">
        <v>2024</v>
      </c>
      <c r="B260" s="144" t="s">
        <v>11</v>
      </c>
      <c r="C260" s="130">
        <f t="shared" si="84"/>
        <v>170.06430461530951</v>
      </c>
      <c r="D260" s="130">
        <f t="shared" si="78"/>
        <v>182.6</v>
      </c>
      <c r="E260" s="130">
        <f t="shared" si="85"/>
        <v>161.11909567494453</v>
      </c>
      <c r="F260" s="130">
        <f t="shared" si="86"/>
        <v>124.11432246032489</v>
      </c>
      <c r="G260" s="72">
        <f t="shared" si="81"/>
        <v>2.69</v>
      </c>
      <c r="H260" s="197">
        <f t="shared" si="87"/>
        <v>149.00225801461286</v>
      </c>
    </row>
    <row r="261" spans="1:13" ht="15" x14ac:dyDescent="0.2">
      <c r="A261" s="13">
        <v>2024</v>
      </c>
      <c r="B261" s="175" t="s">
        <v>12</v>
      </c>
      <c r="C261" s="131">
        <f t="shared" si="84"/>
        <v>170.06430461530951</v>
      </c>
      <c r="D261" s="131">
        <f t="shared" si="78"/>
        <v>182.6</v>
      </c>
      <c r="E261" s="131">
        <f t="shared" si="85"/>
        <v>161.37897204409197</v>
      </c>
      <c r="F261" s="131">
        <f t="shared" si="86"/>
        <v>124.08594482957623</v>
      </c>
      <c r="G261" s="73">
        <f t="shared" si="81"/>
        <v>2.69</v>
      </c>
      <c r="H261" s="198">
        <f t="shared" si="87"/>
        <v>149.01958560525966</v>
      </c>
    </row>
    <row r="262" spans="1:13" ht="15" x14ac:dyDescent="0.2">
      <c r="A262" s="18">
        <v>2024</v>
      </c>
      <c r="B262" s="185" t="s">
        <v>30</v>
      </c>
      <c r="C262" s="130">
        <f t="shared" si="84"/>
        <v>171.73902413850797</v>
      </c>
      <c r="D262" s="130">
        <f t="shared" si="78"/>
        <v>182.6</v>
      </c>
      <c r="E262" s="130">
        <f t="shared" si="85"/>
        <v>161.63926757973829</v>
      </c>
      <c r="F262" s="130">
        <f t="shared" si="86"/>
        <v>124.05757368711927</v>
      </c>
      <c r="G262" s="72">
        <f t="shared" si="81"/>
        <v>2.69</v>
      </c>
      <c r="H262" s="197">
        <f t="shared" si="87"/>
        <v>150.08557385219785</v>
      </c>
    </row>
    <row r="263" spans="1:13" ht="15" x14ac:dyDescent="0.2">
      <c r="A263" s="11">
        <v>2024</v>
      </c>
      <c r="B263" s="144" t="s">
        <v>13</v>
      </c>
      <c r="C263" s="130">
        <f t="shared" si="84"/>
        <v>171.73902413850797</v>
      </c>
      <c r="D263" s="130">
        <f t="shared" si="78"/>
        <v>182.6</v>
      </c>
      <c r="E263" s="130">
        <f t="shared" si="85"/>
        <v>161.89998295797636</v>
      </c>
      <c r="F263" s="130">
        <f t="shared" si="86"/>
        <v>124.02920903147051</v>
      </c>
      <c r="G263" s="72">
        <f t="shared" si="81"/>
        <v>2.69</v>
      </c>
      <c r="H263" s="197">
        <f t="shared" si="87"/>
        <v>150.10296815643795</v>
      </c>
    </row>
    <row r="264" spans="1:13" ht="15" x14ac:dyDescent="0.2">
      <c r="A264" s="13">
        <v>2024</v>
      </c>
      <c r="B264" s="175" t="s">
        <v>14</v>
      </c>
      <c r="C264" s="131">
        <f t="shared" si="84"/>
        <v>171.73902413850797</v>
      </c>
      <c r="D264" s="131">
        <f t="shared" si="78"/>
        <v>182.6</v>
      </c>
      <c r="E264" s="131">
        <f t="shared" si="85"/>
        <v>162.16111885598954</v>
      </c>
      <c r="F264" s="131">
        <f t="shared" si="86"/>
        <v>124.0008508611468</v>
      </c>
      <c r="G264" s="73">
        <f t="shared" si="81"/>
        <v>2.69</v>
      </c>
      <c r="H264" s="198">
        <f t="shared" si="87"/>
        <v>150.12039589635438</v>
      </c>
    </row>
    <row r="265" spans="1:13" ht="15" x14ac:dyDescent="0.2">
      <c r="A265" s="11">
        <v>2024</v>
      </c>
      <c r="B265" s="144" t="s">
        <v>15</v>
      </c>
      <c r="C265" s="130">
        <f t="shared" si="84"/>
        <v>173.43023557332614</v>
      </c>
      <c r="D265" s="130">
        <f t="shared" si="78"/>
        <v>182.6</v>
      </c>
      <c r="E265" s="130">
        <f t="shared" si="85"/>
        <v>162.42267595205342</v>
      </c>
      <c r="F265" s="130">
        <f t="shared" si="86"/>
        <v>123.97249917466533</v>
      </c>
      <c r="G265" s="72">
        <f t="shared" si="81"/>
        <v>2.69</v>
      </c>
      <c r="H265" s="197">
        <f t="shared" si="87"/>
        <v>151.19681087757192</v>
      </c>
    </row>
    <row r="266" spans="1:13" ht="15" x14ac:dyDescent="0.2">
      <c r="A266" s="11">
        <v>2024</v>
      </c>
      <c r="B266" s="144" t="s">
        <v>16</v>
      </c>
      <c r="C266" s="130">
        <f t="shared" si="84"/>
        <v>173.43023557332614</v>
      </c>
      <c r="D266" s="130">
        <f t="shared" si="78"/>
        <v>182.6</v>
      </c>
      <c r="E266" s="130">
        <f t="shared" si="85"/>
        <v>162.68465492553764</v>
      </c>
      <c r="F266" s="130">
        <f t="shared" si="86"/>
        <v>123.94415397054362</v>
      </c>
      <c r="G266" s="72">
        <f t="shared" si="81"/>
        <v>2.69</v>
      </c>
      <c r="H266" s="197">
        <f t="shared" si="87"/>
        <v>151.21430564702609</v>
      </c>
    </row>
    <row r="267" spans="1:13" ht="15" x14ac:dyDescent="0.2">
      <c r="A267" s="187">
        <v>2024</v>
      </c>
      <c r="B267" s="194" t="s">
        <v>17</v>
      </c>
      <c r="C267" s="195">
        <f t="shared" si="84"/>
        <v>173.43023557332614</v>
      </c>
      <c r="D267" s="195">
        <f t="shared" si="78"/>
        <v>182.6</v>
      </c>
      <c r="E267" s="195">
        <f t="shared" si="85"/>
        <v>162.9470564569076</v>
      </c>
      <c r="F267" s="195">
        <f t="shared" si="86"/>
        <v>123.91581524729955</v>
      </c>
      <c r="G267" s="196">
        <f t="shared" si="81"/>
        <v>2.69</v>
      </c>
      <c r="H267" s="197">
        <f>100+((C267-$C$40)/$C$40*100*$C$2)+((D267-$D$40)/$D$40*100*$D$2)+((E267-$E$40)/$E$40*100*$E$2)+((F267-$F$40)/$F$40*100*$F$2)+((G267-$G$40)/$G$40*100*$G$2)</f>
        <v>151.23183401051244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76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77</v>
      </c>
      <c r="B272" s="169" t="s">
        <v>78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9" t="s">
        <v>84</v>
      </c>
      <c r="B273" s="169" t="s">
        <v>85</v>
      </c>
      <c r="C273" s="169"/>
      <c r="D273" s="169"/>
      <c r="E273" s="169"/>
      <c r="F273" s="169"/>
      <c r="G273" s="169"/>
      <c r="H273" s="170"/>
      <c r="I273" s="169"/>
      <c r="J273" s="169"/>
    </row>
    <row r="274" spans="1:11" x14ac:dyDescent="0.2">
      <c r="A274" s="164" t="s">
        <v>70</v>
      </c>
      <c r="B274" s="165" t="s">
        <v>72</v>
      </c>
      <c r="C274" s="165"/>
      <c r="D274" s="165"/>
      <c r="E274" s="165"/>
      <c r="F274" s="165"/>
      <c r="G274" s="165"/>
      <c r="H274" s="165"/>
      <c r="I274" s="165"/>
      <c r="J274" s="165"/>
      <c r="K274" s="166"/>
    </row>
    <row r="275" spans="1:11" ht="12" customHeight="1" x14ac:dyDescent="0.2">
      <c r="A275" s="218" t="s">
        <v>81</v>
      </c>
      <c r="B275" s="220" t="s">
        <v>83</v>
      </c>
      <c r="C275" s="220"/>
      <c r="D275" s="220"/>
      <c r="E275" s="220"/>
      <c r="F275" s="220"/>
      <c r="G275" s="220"/>
      <c r="H275" s="220"/>
      <c r="I275" s="220"/>
      <c r="J275" s="220"/>
    </row>
  </sheetData>
  <mergeCells count="1">
    <mergeCell ref="B275:J275"/>
  </mergeCells>
  <phoneticPr fontId="5" type="noConversion"/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workbookViewId="0">
      <selection activeCell="E248" sqref="E248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40" t="s">
        <v>87</v>
      </c>
      <c r="D3" s="2" t="s">
        <v>73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x14ac:dyDescent="0.2">
      <c r="A225" s="13">
        <f t="shared" si="32"/>
        <v>2023</v>
      </c>
      <c r="B225" s="14" t="s">
        <v>12</v>
      </c>
      <c r="C225" s="63">
        <f>(Indeks!C225/Indeks!$C$40*Indeks!$C$2)/Indeks!H225*100</f>
        <v>0.65466448187121418</v>
      </c>
      <c r="D225" s="63">
        <f>(Indeks!D225/Indeks!$D$40*Indeks!$D$2)/Indeks!H225*100</f>
        <v>0.13896701298739111</v>
      </c>
      <c r="E225" s="63">
        <f>(Indeks!E225/Indeks!$E$40*Indeks!$E$2)/Indeks!H225*100</f>
        <v>8.333612923667702E-2</v>
      </c>
      <c r="F225" s="63">
        <f>(Indeks!F225/Indeks!$F$40*Indeks!$F$2)/Indeks!H225*100</f>
        <v>8.8972019243345704E-2</v>
      </c>
      <c r="G225" s="63">
        <f>(Indeks!G225/Indeks!$G$40*Indeks!$G$2)/Indeks!H225*100</f>
        <v>3.406035666137229E-2</v>
      </c>
      <c r="H225" s="63">
        <f t="shared" si="31"/>
        <v>1.0000000000000002</v>
      </c>
    </row>
    <row r="226" spans="1:8" x14ac:dyDescent="0.2">
      <c r="A226" s="187">
        <f t="shared" si="32"/>
        <v>2023</v>
      </c>
      <c r="B226" s="221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63">
        <f>(Indeks!C237/Indeks!$C$40*Indeks!$C$2)/Indeks!H237*100</f>
        <v>0.71392198308634225</v>
      </c>
      <c r="D237" s="63">
        <f>(Indeks!D237/Indeks!$D$40*Indeks!$D$2)/Indeks!H237*100</f>
        <v>6.7581495523696369E-2</v>
      </c>
      <c r="E237" s="63">
        <f>(Indeks!E237/Indeks!$E$40*Indeks!$E$2)/Indeks!H237*100</f>
        <v>8.8380401460803601E-2</v>
      </c>
      <c r="F237" s="63">
        <f>(Indeks!F237/Indeks!$F$40*Indeks!$F$2)/Indeks!H237*100</f>
        <v>9.3412396724560268E-2</v>
      </c>
      <c r="G237" s="63">
        <f>(Indeks!G237/Indeks!$G$40*Indeks!$G$2)/Indeks!H237*100</f>
        <v>3.6703723204597589E-2</v>
      </c>
      <c r="H237" s="63">
        <f t="shared" si="33"/>
        <v>1.0000000000000002</v>
      </c>
    </row>
    <row r="238" spans="1:8" x14ac:dyDescent="0.2">
      <c r="A238" s="187">
        <f t="shared" si="34"/>
        <v>2024</v>
      </c>
      <c r="B238" s="221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63">
        <f>(Indeks!C246/Indeks!$C$40*Indeks!$C$2)/Indeks!H246*100</f>
        <v>0.71108705878452039</v>
      </c>
      <c r="D246" s="63">
        <f>(Indeks!D246/Indeks!$D$40*Indeks!$D$2)/Indeks!H246*100</f>
        <v>8.502437034913117E-2</v>
      </c>
      <c r="E246" s="63">
        <f>(Indeks!E246/Indeks!$E$40*Indeks!$E$2)/Indeks!H246*100</f>
        <v>8.5845729783865218E-2</v>
      </c>
      <c r="F246" s="63">
        <f>(Indeks!F246/Indeks!$F$40*Indeks!$F$2)/Indeks!H246*100</f>
        <v>8.9928458804223912E-2</v>
      </c>
      <c r="G246" s="63">
        <f>(Indeks!G246/Indeks!$G$40*Indeks!$G$2)/Indeks!H246*100</f>
        <v>2.8114382278259485E-2</v>
      </c>
      <c r="H246" s="63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62">
        <f>(Indeks!C247/Indeks!$C$40*Indeks!$C$2)/Indeks!H247*100</f>
        <v>0.70718039462528748</v>
      </c>
      <c r="D247" s="62">
        <f>(Indeks!D247/Indeks!$D$40*Indeks!$D$2)/Indeks!H247*100</f>
        <v>9.1537948304279956E-2</v>
      </c>
      <c r="E247" s="62">
        <f>(Indeks!E247/Indeks!$E$40*Indeks!$E$2)/Indeks!H247*100</f>
        <v>8.5476690977549161E-2</v>
      </c>
      <c r="F247" s="62">
        <f>(Indeks!F247/Indeks!$F$40*Indeks!$F$2)/Indeks!H247*100</f>
        <v>8.8495612017163605E-2</v>
      </c>
      <c r="G247" s="62">
        <f>(Indeks!G247/Indeks!$G$40*Indeks!$G$2)/Indeks!H247*100</f>
        <v>2.7309354075720115E-2</v>
      </c>
      <c r="H247" s="62">
        <f t="shared" si="35"/>
        <v>1.0000000000000004</v>
      </c>
    </row>
    <row r="248" spans="1:8" x14ac:dyDescent="0.2">
      <c r="A248" s="11">
        <f t="shared" si="36"/>
        <v>2025</v>
      </c>
      <c r="B248" t="s">
        <v>11</v>
      </c>
      <c r="C248" s="78">
        <f>(Indeks!C248/Indeks!$C$40*Indeks!$C$2)/Indeks!H248*100</f>
        <v>0.70711769895406351</v>
      </c>
      <c r="D248" s="78">
        <f>(Indeks!D248/Indeks!$D$40*Indeks!$D$2)/Indeks!H248*100</f>
        <v>9.1529832930670879E-2</v>
      </c>
      <c r="E248" s="78">
        <f>(Indeks!E248/Indeks!$E$40*Indeks!$E$2)/Indeks!H248*100</f>
        <v>8.5553770987978686E-2</v>
      </c>
      <c r="F248" s="78">
        <f>(Indeks!F248/Indeks!$F$40*Indeks!$F$2)/Indeks!H248*100</f>
        <v>8.8491764185265775E-2</v>
      </c>
      <c r="G248" s="78">
        <f>(Indeks!G248/Indeks!$G$40*Indeks!$G$2)/Indeks!H248*100</f>
        <v>2.7306932942021439E-2</v>
      </c>
      <c r="H248" s="78">
        <f t="shared" si="35"/>
        <v>1.0000000000000002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0.70705495498626336</v>
      </c>
      <c r="D249" s="79">
        <f>(Indeks!D249/Indeks!$D$40*Indeks!$D$2)/Indeks!H249*100</f>
        <v>9.1521711305517603E-2</v>
      </c>
      <c r="E249" s="79">
        <f>(Indeks!E249/Indeks!$E$40*Indeks!$E$2)/Indeks!H249*100</f>
        <v>8.5630913984244397E-2</v>
      </c>
      <c r="F249" s="79">
        <f>(Indeks!F249/Indeks!$F$40*Indeks!$F$2)/Indeks!H249*100</f>
        <v>8.8487909780732441E-2</v>
      </c>
      <c r="G249" s="79">
        <f>(Indeks!G249/Indeks!$G$40*Indeks!$G$2)/Indeks!H249*100</f>
        <v>2.7304509943242353E-2</v>
      </c>
      <c r="H249" s="79">
        <f t="shared" si="35"/>
        <v>1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0.7091885932668468</v>
      </c>
      <c r="D250" s="80">
        <f>(Indeks!D250/Indeks!$D$40*Indeks!$D$2)/Indeks!H250*100</f>
        <v>9.0827583915465429E-2</v>
      </c>
      <c r="E250" s="80">
        <f>(Indeks!E250/Indeks!$E$40*Indeks!$E$2)/Indeks!H250*100</f>
        <v>8.5065639118734895E-2</v>
      </c>
      <c r="F250" s="80">
        <f>(Indeks!F250/Indeks!$F$40*Indeks!$F$2)/Indeks!H250*100</f>
        <v>8.7820759134176557E-2</v>
      </c>
      <c r="G250" s="80">
        <f>(Indeks!G250/Indeks!$G$40*Indeks!$G$2)/Indeks!H250*100</f>
        <v>2.7097424564776384E-2</v>
      </c>
      <c r="H250" s="80">
        <f t="shared" si="35"/>
        <v>1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0.70912602987179696</v>
      </c>
      <c r="D251" s="78">
        <f>(Indeks!D251/Indeks!$D$40*Indeks!$D$2)/Indeks!H251*100</f>
        <v>9.0819571262600068E-2</v>
      </c>
      <c r="E251" s="78">
        <f>(Indeks!E251/Indeks!$E$40*Indeks!$E$2)/Indeks!H251*100</f>
        <v>8.5142385714844476E-2</v>
      </c>
      <c r="F251" s="78">
        <f>(Indeks!F251/Indeks!$F$40*Indeks!$F$2)/Indeks!H251*100</f>
        <v>8.7816979074061163E-2</v>
      </c>
      <c r="G251" s="78">
        <f>(Indeks!G251/Indeks!$G$40*Indeks!$G$2)/Indeks!H251*100</f>
        <v>2.7095034076697506E-2</v>
      </c>
      <c r="H251" s="78">
        <f t="shared" si="35"/>
        <v>1.0000000000000002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0.70906341822004115</v>
      </c>
      <c r="D252" s="81">
        <f>(Indeks!D252/Indeks!$D$40*Indeks!$D$2)/Indeks!H252*100</f>
        <v>9.0811552429375816E-2</v>
      </c>
      <c r="E252" s="81">
        <f>(Indeks!E252/Indeks!$E$40*Indeks!$E$2)/Indeks!H252*100</f>
        <v>8.5219195088980348E-2</v>
      </c>
      <c r="F252" s="81">
        <f>(Indeks!F252/Indeks!$F$40*Indeks!$F$2)/Indeks!H252*100</f>
        <v>8.7813192516827232E-2</v>
      </c>
      <c r="G252" s="81">
        <f>(Indeks!G252/Indeks!$G$40*Indeks!$G$2)/Indeks!H252*100</f>
        <v>2.7092641744775589E-2</v>
      </c>
      <c r="H252" s="81">
        <f t="shared" si="35"/>
        <v>1.0000000000000002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0.71118828291431746</v>
      </c>
      <c r="D253" s="78">
        <f>(Indeks!D253/Indeks!$D$40*Indeks!$D$2)/Indeks!H253*100</f>
        <v>9.012093129316133E-2</v>
      </c>
      <c r="E253" s="78">
        <f>(Indeks!E253/Indeks!$E$40*Indeks!$E$2)/Indeks!H253*100</f>
        <v>8.4654872317033433E-2</v>
      </c>
      <c r="F253" s="78">
        <f>(Indeks!F253/Indeks!$F$40*Indeks!$F$2)/Indeks!H253*100</f>
        <v>8.7149311056374038E-2</v>
      </c>
      <c r="G253" s="78">
        <f>(Indeks!G253/Indeks!$G$40*Indeks!$G$2)/Indeks!H253*100</f>
        <v>2.6886602419114017E-2</v>
      </c>
      <c r="H253" s="78">
        <f t="shared" si="35"/>
        <v>1.0000000000000002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0.71112585398991557</v>
      </c>
      <c r="D254" s="78">
        <f>(Indeks!D254/Indeks!$D$40*Indeks!$D$2)/Indeks!H254*100</f>
        <v>9.0113020374292307E-2</v>
      </c>
      <c r="E254" s="78">
        <f>(Indeks!E254/Indeks!$E$40*Indeks!$E$2)/Indeks!H254*100</f>
        <v>8.4731285359126898E-2</v>
      </c>
      <c r="F254" s="78">
        <f>(Indeks!F254/Indeks!$F$40*Indeks!$F$2)/Indeks!H254*100</f>
        <v>8.7145597994395876E-2</v>
      </c>
      <c r="G254" s="78">
        <f>(Indeks!G254/Indeks!$G$40*Indeks!$G$2)/Indeks!H254*100</f>
        <v>2.6884242282269571E-2</v>
      </c>
      <c r="H254" s="78">
        <f t="shared" si="35"/>
        <v>1.0000000000000002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0.71106337685070808</v>
      </c>
      <c r="D255" s="189">
        <f>(Indeks!D255/Indeks!$D$40*Indeks!$D$2)/Indeks!H255*100</f>
        <v>9.0105103345700627E-2</v>
      </c>
      <c r="E255" s="189">
        <f>(Indeks!E255/Indeks!$E$40*Indeks!$E$2)/Indeks!H255*100</f>
        <v>8.4807760970709148E-2</v>
      </c>
      <c r="F255" s="189">
        <f>(Indeks!F255/Indeks!$F$40*Indeks!$F$2)/Indeks!H255*100</f>
        <v>8.7141878510226756E-2</v>
      </c>
      <c r="G255" s="189">
        <f>(Indeks!G255/Indeks!$G$40*Indeks!$G$2)/Indeks!H255*100</f>
        <v>2.6881880322655628E-2</v>
      </c>
      <c r="H255" s="189">
        <f t="shared" si="35"/>
        <v>1.0000000000000002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0.71298976812122183</v>
      </c>
      <c r="D256" s="78">
        <f>(Indeks!D256/Indeks!$D$40*Indeks!$D$2)/Indeks!H256*100</f>
        <v>8.9468169614400447E-2</v>
      </c>
      <c r="E256" s="78">
        <f>(Indeks!E256/Indeks!$E$40*Indeks!$E$2)/Indeks!H256*100</f>
        <v>8.4344096401819876E-2</v>
      </c>
      <c r="F256" s="78">
        <f>(Indeks!F256/Indeks!$F$40*Indeks!$F$2)/Indeks!H256*100</f>
        <v>8.6506107810590011E-2</v>
      </c>
      <c r="G256" s="78">
        <f>(Indeks!G256/Indeks!$G$40*Indeks!$G$2)/Indeks!H256*100</f>
        <v>2.6691858051968213E-2</v>
      </c>
      <c r="H256" s="78">
        <f t="shared" ref="H256:H267" si="37">SUM(C256:G256)</f>
        <v>1.0000000000000002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0.71290688299500649</v>
      </c>
      <c r="D257" s="78">
        <f>(Indeks!D257/Indeks!$D$40*Indeks!$D$2)/Indeks!H257*100</f>
        <v>8.9457768931442139E-2</v>
      </c>
      <c r="E257" s="78">
        <f>(Indeks!E257/Indeks!$E$40*Indeks!$E$2)/Indeks!H257*100</f>
        <v>8.4470318034193137E-2</v>
      </c>
      <c r="F257" s="78">
        <f>(Indeks!F257/Indeks!$F$40*Indeks!$F$2)/Indeks!H257*100</f>
        <v>8.6476274918347307E-2</v>
      </c>
      <c r="G257" s="78">
        <f>(Indeks!G257/Indeks!$G$40*Indeks!$G$2)/Indeks!H257*100</f>
        <v>2.6688755121011171E-2</v>
      </c>
      <c r="H257" s="78">
        <f t="shared" si="37"/>
        <v>1.0000000000000002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0.7128238575365935</v>
      </c>
      <c r="D258" s="78">
        <f>(Indeks!D258/Indeks!$D$40*Indeks!$D$2)/Indeks!H258*100</f>
        <v>8.9447350639163994E-2</v>
      </c>
      <c r="E258" s="78">
        <f>(Indeks!E258/Indeks!$E$40*Indeks!$E$2)/Indeks!H258*100</f>
        <v>8.4596710760377739E-2</v>
      </c>
      <c r="F258" s="78">
        <f>(Indeks!F258/Indeks!$F$40*Indeks!$F$2)/Indeks!H258*100</f>
        <v>8.6446434127360638E-2</v>
      </c>
      <c r="G258" s="78">
        <f>(Indeks!G258/Indeks!$G$40*Indeks!$G$2)/Indeks!H258*100</f>
        <v>2.6685646936504541E-2</v>
      </c>
      <c r="H258" s="78">
        <f t="shared" si="37"/>
        <v>1.0000000000000004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0.71474284347576</v>
      </c>
      <c r="D259" s="80">
        <f>(Indeks!D259/Indeks!$D$40*Indeks!$D$2)/Indeks!H259*100</f>
        <v>8.8813553590768729E-2</v>
      </c>
      <c r="E259" s="80">
        <f>(Indeks!E259/Indeks!$E$40*Indeks!$E$2)/Indeks!H259*100</f>
        <v>8.4132766955093016E-2</v>
      </c>
      <c r="F259" s="80">
        <f>(Indeks!F259/Indeks!$F$40*Indeks!$F$2)/Indeks!H259*100</f>
        <v>8.5814275517236541E-2</v>
      </c>
      <c r="G259" s="80">
        <f>(Indeks!G259/Indeks!$G$40*Indeks!$G$2)/Indeks!H259*100</f>
        <v>2.6496560461142023E-2</v>
      </c>
      <c r="H259" s="80">
        <f t="shared" si="37"/>
        <v>1.0000000000000002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0.71465988509445921</v>
      </c>
      <c r="D260" s="78">
        <f>(Indeks!D260/Indeks!$D$40*Indeks!$D$2)/Indeks!H260*100</f>
        <v>8.8803245227822944E-2</v>
      </c>
      <c r="E260" s="78">
        <f>(Indeks!E260/Indeks!$E$40*Indeks!$E$2)/Indeks!H260*100</f>
        <v>8.4258687721943754E-2</v>
      </c>
      <c r="F260" s="78">
        <f>(Indeks!F260/Indeks!$F$40*Indeks!$F$2)/Indeks!H260*100</f>
        <v>8.5784696882914888E-2</v>
      </c>
      <c r="G260" s="78">
        <f>(Indeks!G260/Indeks!$G$40*Indeks!$G$2)/Indeks!H260*100</f>
        <v>2.6493485072859431E-2</v>
      </c>
      <c r="H260" s="78">
        <f t="shared" si="37"/>
        <v>1.0000000000000002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0.71457678639377298</v>
      </c>
      <c r="D261" s="79">
        <f>(Indeks!D261/Indeks!$D$40*Indeks!$D$2)/Indeks!H261*100</f>
        <v>8.8792919428867287E-2</v>
      </c>
      <c r="E261" s="79">
        <f>(Indeks!E261/Indeks!$E$40*Indeks!$E$2)/Indeks!H261*100</f>
        <v>8.438477924582774E-2</v>
      </c>
      <c r="F261" s="79">
        <f>(Indeks!F261/Indeks!$F$40*Indeks!$F$2)/Indeks!H261*100</f>
        <v>8.5755110448799771E-2</v>
      </c>
      <c r="G261" s="79">
        <f>(Indeks!G261/Indeks!$G$40*Indeks!$G$2)/Indeks!H261*100</f>
        <v>2.6490404482732405E-2</v>
      </c>
      <c r="H261" s="79">
        <f t="shared" si="37"/>
        <v>1.0000000000000002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0.71648834166564435</v>
      </c>
      <c r="D262" s="80">
        <f>(Indeks!D262/Indeks!$D$40*Indeks!$D$2)/Indeks!H262*100</f>
        <v>8.8162264489201239E-2</v>
      </c>
      <c r="E262" s="80">
        <f>(Indeks!E262/Indeks!$E$40*Indeks!$E$2)/Indeks!H262*100</f>
        <v>8.3920574645099541E-2</v>
      </c>
      <c r="F262" s="80">
        <f>(Indeks!F262/Indeks!$F$40*Indeks!$F$2)/Indeks!H262*100</f>
        <v>8.5126563778624403E-2</v>
      </c>
      <c r="G262" s="80">
        <f>(Indeks!G262/Indeks!$G$40*Indeks!$G$2)/Indeks!H262*100</f>
        <v>2.6302255421430609E-2</v>
      </c>
      <c r="H262" s="80">
        <f t="shared" si="37"/>
        <v>1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0.71640531321955503</v>
      </c>
      <c r="D263" s="78">
        <f>(Indeks!D263/Indeks!$D$40*Indeks!$D$2)/Indeks!H263*100</f>
        <v>8.8152048027329399E-2</v>
      </c>
      <c r="E263" s="78">
        <f>(Indeks!E263/Indeks!$E$40*Indeks!$E$2)/Indeks!H263*100</f>
        <v>8.4046193373648062E-2</v>
      </c>
      <c r="F263" s="78">
        <f>(Indeks!F263/Indeks!$F$40*Indeks!$F$2)/Indeks!H263*100</f>
        <v>8.5097237928630942E-2</v>
      </c>
      <c r="G263" s="78">
        <f>(Indeks!G263/Indeks!$G$40*Indeks!$G$2)/Indeks!H263*100</f>
        <v>2.6299207450836689E-2</v>
      </c>
      <c r="H263" s="78">
        <f t="shared" si="37"/>
        <v>1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0.71632214447090503</v>
      </c>
      <c r="D264" s="81">
        <f>(Indeks!D264/Indeks!$D$40*Indeks!$D$2)/Indeks!H264*100</f>
        <v>8.8141814301545843E-2</v>
      </c>
      <c r="E264" s="81">
        <f>(Indeks!E264/Indeks!$E$40*Indeks!$E$2)/Indeks!H264*100</f>
        <v>8.4171982520961489E-2</v>
      </c>
      <c r="F264" s="81">
        <f>(Indeks!F264/Indeks!$F$40*Indeks!$F$2)/Indeks!H264*100</f>
        <v>8.5067904376845832E-2</v>
      </c>
      <c r="G264" s="81">
        <f>(Indeks!G264/Indeks!$G$40*Indeks!$G$2)/Indeks!H264*100</f>
        <v>2.6296154329741951E-2</v>
      </c>
      <c r="H264" s="81">
        <f t="shared" si="37"/>
        <v>1.0000000000000002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0.71822624458761697</v>
      </c>
      <c r="D265" s="78">
        <f>(Indeks!D265/Indeks!$D$40*Indeks!$D$2)/Indeks!H265*100</f>
        <v>8.7514306559582283E-2</v>
      </c>
      <c r="E265" s="78">
        <f>(Indeks!E265/Indeks!$E$40*Indeks!$E$2)/Indeks!H265*100</f>
        <v>8.3707535485629203E-2</v>
      </c>
      <c r="F265" s="78">
        <f>(Indeks!F265/Indeks!$F$40*Indeks!$F$2)/Indeks!H265*100</f>
        <v>8.4442969166430709E-2</v>
      </c>
      <c r="G265" s="78">
        <f>(Indeks!G265/Indeks!$G$40*Indeks!$G$2)/Indeks!H265*100</f>
        <v>2.610894420074087E-2</v>
      </c>
      <c r="H265" s="78">
        <f t="shared" si="37"/>
        <v>1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0.71814314925803679</v>
      </c>
      <c r="D266" s="78">
        <f>(Indeks!D266/Indeks!$D$40*Indeks!$D$2)/Indeks!H266*100</f>
        <v>8.7504181574312861E-2</v>
      </c>
      <c r="E266" s="78">
        <f>(Indeks!E266/Indeks!$E$40*Indeks!$E$2)/Indeks!H266*100</f>
        <v>8.3832851022871538E-2</v>
      </c>
      <c r="F266" s="78">
        <f>(Indeks!F266/Indeks!$F$40*Indeks!$F$2)/Indeks!H266*100</f>
        <v>8.4413894623579955E-2</v>
      </c>
      <c r="G266" s="78">
        <f>(Indeks!G266/Indeks!$G$40*Indeks!$G$2)/Indeks!H266*100</f>
        <v>2.6105923521199143E-2</v>
      </c>
      <c r="H266" s="78">
        <f t="shared" si="37"/>
        <v>1.0000000000000002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0.7180599136467134</v>
      </c>
      <c r="D267" s="199">
        <f>(Indeks!D267/Indeks!$D$40*Indeks!$D$2)/Indeks!H267*100</f>
        <v>8.7494039496018E-2</v>
      </c>
      <c r="E267" s="199">
        <f>(Indeks!E267/Indeks!$E$40*Indeks!$E$2)/Indeks!H267*100</f>
        <v>8.3958336639134962E-2</v>
      </c>
      <c r="F267" s="199">
        <f>(Indeks!F267/Indeks!$F$40*Indeks!$F$2)/Indeks!H267*100</f>
        <v>8.4384812475995136E-2</v>
      </c>
      <c r="G267" s="199">
        <f>(Indeks!G267/Indeks!$G$40*Indeks!$G$2)/Indeks!H267*100</f>
        <v>2.6102897742138666E-2</v>
      </c>
      <c r="H267" s="199">
        <f t="shared" si="37"/>
        <v>1.0000000000000002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E248" sqref="E24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05">
        <f>Indeks!H246</f>
        <v>142.49963838878713</v>
      </c>
      <c r="D245" s="67">
        <f t="shared" si="34"/>
        <v>7.9946239537624273E-4</v>
      </c>
      <c r="E245" s="67">
        <f>(SUM(C243:C245)-SUM(C240:C242))/SUM(C240:C242)</f>
        <v>1.9525719305582443E-3</v>
      </c>
      <c r="F245" s="67"/>
      <c r="G245" s="67"/>
      <c r="H245" s="105"/>
    </row>
    <row r="246" spans="1:8" x14ac:dyDescent="0.2">
      <c r="A246" s="18">
        <f t="shared" si="35"/>
        <v>2025</v>
      </c>
      <c r="B246" s="19" t="s">
        <v>10</v>
      </c>
      <c r="C246" s="25">
        <f>Indeks!H247</f>
        <v>144.55080437227085</v>
      </c>
      <c r="D246" s="113">
        <f t="shared" si="34"/>
        <v>1.4394183779522583E-2</v>
      </c>
      <c r="E246" s="113"/>
      <c r="F246" s="113"/>
      <c r="G246" s="113"/>
      <c r="H246" s="25"/>
    </row>
    <row r="247" spans="1:8" x14ac:dyDescent="0.2">
      <c r="A247" s="187">
        <f t="shared" si="35"/>
        <v>2025</v>
      </c>
      <c r="B247" s="188" t="s">
        <v>11</v>
      </c>
      <c r="C247" s="191">
        <f>Indeks!H248</f>
        <v>144.56362078136297</v>
      </c>
      <c r="D247" s="192">
        <f t="shared" si="34"/>
        <v>8.8663699574563753E-5</v>
      </c>
      <c r="E247" s="192"/>
      <c r="F247" s="192"/>
      <c r="G247" s="192"/>
      <c r="H247" s="192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144.57644933889364</v>
      </c>
      <c r="D248" s="160">
        <f t="shared" si="34"/>
        <v>8.8739874259717916E-5</v>
      </c>
      <c r="E248" s="160">
        <f>(SUM(C246:C248)-SUM(C243:C245))/SUM(C243:C245)</f>
        <v>1.4086782999463499E-2</v>
      </c>
      <c r="F248" s="160">
        <f>(SUM(C243:C248)-SUM(C237:C242))/SUM(C237:C242)</f>
        <v>2.4299725007197012E-2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145.68133916549098</v>
      </c>
      <c r="D249" s="161">
        <f t="shared" si="34"/>
        <v>7.6422531584479049E-3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145.69419205593593</v>
      </c>
      <c r="D250" s="192">
        <f t="shared" si="34"/>
        <v>8.8226059140945537E-5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145.70705713088051</v>
      </c>
      <c r="D251" s="160">
        <f t="shared" si="34"/>
        <v>8.8301906637747659E-5</v>
      </c>
      <c r="E251" s="160">
        <f>(SUM(C249:C251)-SUM(C246:C248))/SUM(C246:C248)</f>
        <v>7.8205792633952165E-3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146.82364982367966</v>
      </c>
      <c r="D252" s="192">
        <f t="shared" si="34"/>
        <v>7.663271187998616E-3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146.83653930376792</v>
      </c>
      <c r="D253" s="192">
        <f t="shared" si="34"/>
        <v>8.77888548863955E-5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146.84944100452412</v>
      </c>
      <c r="D254" s="190">
        <f t="shared" si="34"/>
        <v>8.7864375021208408E-5</v>
      </c>
      <c r="E254" s="190">
        <f>(SUM(C252:C254)-SUM(C249:C251))/SUM(C249:C251)</f>
        <v>7.8407190562848669E-3</v>
      </c>
      <c r="F254" s="190">
        <f>(SUM(C249:C254)-SUM(C243:C248))/SUM(C243:C248)</f>
        <v>1.8848059462339022E-2</v>
      </c>
      <c r="G254" s="190">
        <f>(SUM(C243:C254)-SUM(C231:C242))/SUM(C231:C242)</f>
        <v>4.0680500634636123E-2</v>
      </c>
      <c r="H254" s="181">
        <f>(C243+C244+C245+C246+C247+C248+C249+C250+C251+C252+C253+C254)/12</f>
        <v>144.9124602724703</v>
      </c>
    </row>
    <row r="255" spans="1:8" x14ac:dyDescent="0.2">
      <c r="A255" s="49">
        <v>2026</v>
      </c>
      <c r="B255" s="203" t="s">
        <v>7</v>
      </c>
      <c r="C255" s="208">
        <f>Indeks!H256</f>
        <v>147.89487831257992</v>
      </c>
      <c r="D255" s="212">
        <f t="shared" ref="D255:D266" si="36">(C255-C254)/C254</f>
        <v>7.119109891767228E-3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147.91207310470205</v>
      </c>
      <c r="D256" s="213">
        <f t="shared" si="36"/>
        <v>1.1626360776188866E-4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147.92930101808415</v>
      </c>
      <c r="D257" s="214">
        <f t="shared" si="36"/>
        <v>1.1647401743808739E-4</v>
      </c>
      <c r="E257" s="214">
        <f>(SUM(C255:C257)-SUM(C252:C254))/SUM(C252:C254)</f>
        <v>7.3247486154339762E-3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148.98496370205294</v>
      </c>
      <c r="D258" s="215">
        <f t="shared" si="36"/>
        <v>7.1362649367195854E-3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149.00225801461286</v>
      </c>
      <c r="D259" s="213">
        <f t="shared" si="36"/>
        <v>1.1608092608937406E-4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149.01958560525966</v>
      </c>
      <c r="D260" s="214">
        <f t="shared" si="36"/>
        <v>1.1629079235229664E-4</v>
      </c>
      <c r="E260" s="214">
        <f>(SUM(C258:C260)-SUM(C255:C257))/SUM(C255:C257)</f>
        <v>7.3704928741102176E-3</v>
      </c>
      <c r="F260" s="214">
        <f>(SUM(C255:C260)-SUM(C249:C254))/SUM(C249:C254)</f>
        <v>1.4985138878881313E-2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150.08557385219785</v>
      </c>
      <c r="D261" s="215">
        <f t="shared" si="36"/>
        <v>7.1533432508791355E-3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150.10296815643795</v>
      </c>
      <c r="D262" s="213">
        <f t="shared" si="36"/>
        <v>1.15895910537204E-4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150.12039589635438</v>
      </c>
      <c r="D263" s="214">
        <f t="shared" si="36"/>
        <v>1.1610523183169132E-4</v>
      </c>
      <c r="E263" s="214">
        <f>(SUM(C261:C263)-SUM(C258:C260))/SUM(C258:C260)</f>
        <v>7.3872042415825678E-3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151.19681087757192</v>
      </c>
      <c r="D264" s="213">
        <f t="shared" si="36"/>
        <v>7.1703446742887207E-3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151.21430564702609</v>
      </c>
      <c r="D265" s="213">
        <f t="shared" si="36"/>
        <v>1.1570858771842916E-4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151.23183401051244</v>
      </c>
      <c r="D266" s="213">
        <f t="shared" si="36"/>
        <v>1.1591736252299311E-4</v>
      </c>
      <c r="E266" s="213">
        <f>(SUM(C264:C266)-SUM(C261:C263))/SUM(C261:C263)</f>
        <v>7.4038340114485545E-3</v>
      </c>
      <c r="F266" s="213">
        <f>(SUM(C261:C266)-SUM(C255:C260))/SUM(C255:C260)</f>
        <v>1.4828999831228797E-2</v>
      </c>
      <c r="G266" s="213">
        <f>(SUM(C255:C266)-SUM(C243:C254))/SUM(C243:C254)</f>
        <v>3.2056954029886751E-2</v>
      </c>
      <c r="H266" s="181">
        <f>(C255+C256+C257+C258+C259+C260+C261+C262+C263+C264+C265+C266)/12</f>
        <v>149.55791234978267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E248" sqref="E248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101.25" x14ac:dyDescent="0.2">
      <c r="A5" s="114" t="s">
        <v>3</v>
      </c>
      <c r="B5" s="143" t="s">
        <v>88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73</v>
      </c>
      <c r="B6" s="143" t="s">
        <v>74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75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71</v>
      </c>
      <c r="D9" s="7"/>
      <c r="E9" s="5"/>
    </row>
    <row r="10" spans="1:5" ht="89.25" x14ac:dyDescent="0.2">
      <c r="A10" s="114" t="s">
        <v>5</v>
      </c>
      <c r="B10" s="143" t="s">
        <v>79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80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78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2025-03-18T12:55:28Z</cp:lastPrinted>
  <dcterms:created xsi:type="dcterms:W3CDTF">2009-05-19T06:17:18Z</dcterms:created>
  <dcterms:modified xsi:type="dcterms:W3CDTF">2025-03-18T13:00:46Z</dcterms:modified>
</cp:coreProperties>
</file>